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171" i="371" l="1"/>
  <c r="V171" i="371" s="1"/>
  <c r="S171" i="371"/>
  <c r="R171" i="371"/>
  <c r="Q171" i="371"/>
  <c r="V170" i="371"/>
  <c r="U170" i="371"/>
  <c r="T170" i="371"/>
  <c r="S170" i="371"/>
  <c r="R170" i="371"/>
  <c r="Q170" i="371"/>
  <c r="V169" i="371"/>
  <c r="T169" i="371"/>
  <c r="U169" i="371" s="1"/>
  <c r="S169" i="371"/>
  <c r="R169" i="371"/>
  <c r="Q169" i="371"/>
  <c r="T168" i="371"/>
  <c r="V168" i="371" s="1"/>
  <c r="S168" i="371"/>
  <c r="R168" i="371"/>
  <c r="Q168" i="371"/>
  <c r="V167" i="371"/>
  <c r="T167" i="371"/>
  <c r="U167" i="371" s="1"/>
  <c r="S167" i="371"/>
  <c r="R167" i="371"/>
  <c r="Q167" i="371"/>
  <c r="V166" i="371"/>
  <c r="U166" i="371"/>
  <c r="T166" i="371"/>
  <c r="S166" i="371"/>
  <c r="R166" i="371"/>
  <c r="Q166" i="371"/>
  <c r="V165" i="371"/>
  <c r="U165" i="371"/>
  <c r="T165" i="371"/>
  <c r="S165" i="371"/>
  <c r="R165" i="371"/>
  <c r="Q165" i="371"/>
  <c r="V164" i="371"/>
  <c r="U164" i="371"/>
  <c r="T164" i="371"/>
  <c r="S164" i="371"/>
  <c r="R164" i="371"/>
  <c r="Q164" i="371"/>
  <c r="V163" i="371"/>
  <c r="U163" i="371"/>
  <c r="T163" i="371"/>
  <c r="S163" i="371"/>
  <c r="R163" i="371"/>
  <c r="Q163" i="371"/>
  <c r="V162" i="371"/>
  <c r="U162" i="371"/>
  <c r="T162" i="371"/>
  <c r="S162" i="371"/>
  <c r="R162" i="371"/>
  <c r="Q162" i="371"/>
  <c r="V161" i="371"/>
  <c r="U161" i="371"/>
  <c r="T161" i="371"/>
  <c r="S161" i="371"/>
  <c r="R161" i="371"/>
  <c r="Q161" i="371"/>
  <c r="T160" i="371"/>
  <c r="V160" i="371" s="1"/>
  <c r="S160" i="371"/>
  <c r="R160" i="371"/>
  <c r="Q160" i="371"/>
  <c r="V159" i="371"/>
  <c r="U159" i="371"/>
  <c r="T159" i="371"/>
  <c r="S159" i="371"/>
  <c r="R159" i="371"/>
  <c r="Q159" i="371"/>
  <c r="T158" i="371"/>
  <c r="V158" i="371" s="1"/>
  <c r="S158" i="371"/>
  <c r="R158" i="371"/>
  <c r="Q158" i="371"/>
  <c r="V157" i="371"/>
  <c r="U157" i="371"/>
  <c r="T157" i="371"/>
  <c r="S157" i="371"/>
  <c r="R157" i="371"/>
  <c r="Q157" i="371"/>
  <c r="V156" i="371"/>
  <c r="U156" i="371"/>
  <c r="T156" i="371"/>
  <c r="S156" i="371"/>
  <c r="R156" i="371"/>
  <c r="Q156" i="371"/>
  <c r="V155" i="371"/>
  <c r="U155" i="371"/>
  <c r="T155" i="371"/>
  <c r="S155" i="371"/>
  <c r="R155" i="371"/>
  <c r="Q155" i="371"/>
  <c r="T154" i="371"/>
  <c r="V154" i="371" s="1"/>
  <c r="S154" i="371"/>
  <c r="R154" i="371"/>
  <c r="Q154" i="371"/>
  <c r="V153" i="371"/>
  <c r="U153" i="371"/>
  <c r="T153" i="371"/>
  <c r="S153" i="371"/>
  <c r="R153" i="371"/>
  <c r="Q153" i="371"/>
  <c r="T152" i="371"/>
  <c r="V152" i="371" s="1"/>
  <c r="S152" i="371"/>
  <c r="R152" i="371"/>
  <c r="Q152" i="371"/>
  <c r="V151" i="371"/>
  <c r="U151" i="371"/>
  <c r="T151" i="371"/>
  <c r="S151" i="371"/>
  <c r="R151" i="371"/>
  <c r="Q151" i="371"/>
  <c r="T150" i="371"/>
  <c r="V150" i="371" s="1"/>
  <c r="S150" i="371"/>
  <c r="R150" i="371"/>
  <c r="Q150" i="371"/>
  <c r="U149" i="371"/>
  <c r="T149" i="371"/>
  <c r="V149" i="371" s="1"/>
  <c r="S149" i="371"/>
  <c r="R149" i="371"/>
  <c r="Q149" i="371"/>
  <c r="V148" i="371"/>
  <c r="U148" i="371"/>
  <c r="T148" i="371"/>
  <c r="S148" i="371"/>
  <c r="R148" i="371"/>
  <c r="Q148" i="371"/>
  <c r="V147" i="371"/>
  <c r="U147" i="371"/>
  <c r="T147" i="371"/>
  <c r="S147" i="371"/>
  <c r="R147" i="371"/>
  <c r="Q147" i="371"/>
  <c r="V146" i="371"/>
  <c r="U146" i="371"/>
  <c r="T146" i="371"/>
  <c r="S146" i="371"/>
  <c r="R146" i="371"/>
  <c r="Q146" i="371"/>
  <c r="V145" i="371"/>
  <c r="U145" i="371"/>
  <c r="T145" i="371"/>
  <c r="S145" i="371"/>
  <c r="R145" i="371"/>
  <c r="Q145" i="371"/>
  <c r="V144" i="371"/>
  <c r="U144" i="371"/>
  <c r="T144" i="371"/>
  <c r="S144" i="371"/>
  <c r="R144" i="371"/>
  <c r="Q144" i="371"/>
  <c r="V143" i="371"/>
  <c r="U143" i="371"/>
  <c r="T143" i="371"/>
  <c r="S143" i="371"/>
  <c r="R143" i="371"/>
  <c r="Q143" i="371"/>
  <c r="V142" i="371"/>
  <c r="U142" i="371"/>
  <c r="T142" i="371"/>
  <c r="S142" i="371"/>
  <c r="R142" i="371"/>
  <c r="Q142" i="371"/>
  <c r="V141" i="371"/>
  <c r="U141" i="371"/>
  <c r="T141" i="371"/>
  <c r="S141" i="371"/>
  <c r="R141" i="371"/>
  <c r="Q141" i="371"/>
  <c r="T140" i="371"/>
  <c r="V140" i="371" s="1"/>
  <c r="S140" i="371"/>
  <c r="R140" i="371"/>
  <c r="Q140" i="371"/>
  <c r="V139" i="371"/>
  <c r="U139" i="371"/>
  <c r="T139" i="371"/>
  <c r="S139" i="371"/>
  <c r="R139" i="371"/>
  <c r="Q139" i="371"/>
  <c r="T138" i="371"/>
  <c r="V138" i="371" s="1"/>
  <c r="S138" i="371"/>
  <c r="R138" i="371"/>
  <c r="Q138" i="371"/>
  <c r="U137" i="371"/>
  <c r="T137" i="371"/>
  <c r="V137" i="371" s="1"/>
  <c r="S137" i="371"/>
  <c r="R137" i="371"/>
  <c r="Q137" i="371"/>
  <c r="T136" i="371"/>
  <c r="V136" i="371" s="1"/>
  <c r="S136" i="371"/>
  <c r="R136" i="371"/>
  <c r="Q136" i="371"/>
  <c r="U135" i="371"/>
  <c r="T135" i="371"/>
  <c r="V135" i="371" s="1"/>
  <c r="S135" i="371"/>
  <c r="R135" i="371"/>
  <c r="Q135" i="371"/>
  <c r="T134" i="371"/>
  <c r="V134" i="371" s="1"/>
  <c r="S134" i="371"/>
  <c r="R134" i="371"/>
  <c r="Q134" i="371"/>
  <c r="V133" i="371"/>
  <c r="U133" i="371"/>
  <c r="T133" i="371"/>
  <c r="S133" i="371"/>
  <c r="R133" i="371"/>
  <c r="Q133" i="371"/>
  <c r="V132" i="371"/>
  <c r="U132" i="371"/>
  <c r="T132" i="371"/>
  <c r="S132" i="371"/>
  <c r="R132" i="371"/>
  <c r="Q132" i="371"/>
  <c r="V131" i="371"/>
  <c r="U131" i="371"/>
  <c r="T131" i="371"/>
  <c r="S131" i="371"/>
  <c r="R131" i="371"/>
  <c r="Q131" i="371"/>
  <c r="T130" i="371"/>
  <c r="V130" i="371" s="1"/>
  <c r="S130" i="371"/>
  <c r="R130" i="371"/>
  <c r="Q130" i="371"/>
  <c r="V129" i="371"/>
  <c r="U129" i="371"/>
  <c r="T129" i="371"/>
  <c r="S129" i="371"/>
  <c r="R129" i="371"/>
  <c r="Q129" i="371"/>
  <c r="T128" i="371"/>
  <c r="V128" i="371" s="1"/>
  <c r="S128" i="371"/>
  <c r="R128" i="371"/>
  <c r="Q128" i="371"/>
  <c r="V127" i="371"/>
  <c r="U127" i="371"/>
  <c r="T127" i="371"/>
  <c r="S127" i="371"/>
  <c r="R127" i="371"/>
  <c r="Q127" i="371"/>
  <c r="V126" i="371"/>
  <c r="U126" i="371"/>
  <c r="T126" i="371"/>
  <c r="S126" i="371"/>
  <c r="R126" i="371"/>
  <c r="Q126" i="371"/>
  <c r="V125" i="371"/>
  <c r="U125" i="371"/>
  <c r="T125" i="371"/>
  <c r="S125" i="371"/>
  <c r="R125" i="371"/>
  <c r="Q125" i="371"/>
  <c r="T124" i="371"/>
  <c r="V124" i="371" s="1"/>
  <c r="S124" i="371"/>
  <c r="R124" i="371"/>
  <c r="Q124" i="371"/>
  <c r="V123" i="371"/>
  <c r="U123" i="371"/>
  <c r="T123" i="371"/>
  <c r="S123" i="371"/>
  <c r="R123" i="371"/>
  <c r="Q123" i="371"/>
  <c r="V122" i="371"/>
  <c r="U122" i="371"/>
  <c r="T122" i="371"/>
  <c r="S122" i="371"/>
  <c r="R122" i="371"/>
  <c r="Q122" i="371"/>
  <c r="V121" i="371"/>
  <c r="U121" i="371"/>
  <c r="T121" i="371"/>
  <c r="S121" i="371"/>
  <c r="R121" i="371"/>
  <c r="Q121" i="371"/>
  <c r="V120" i="371"/>
  <c r="U120" i="371"/>
  <c r="T120" i="371"/>
  <c r="S120" i="371"/>
  <c r="R120" i="371"/>
  <c r="Q120" i="371"/>
  <c r="U119" i="371"/>
  <c r="T119" i="371"/>
  <c r="V119" i="371" s="1"/>
  <c r="S119" i="371"/>
  <c r="R119" i="371"/>
  <c r="Q119" i="371"/>
  <c r="V118" i="371"/>
  <c r="U118" i="371"/>
  <c r="T118" i="371"/>
  <c r="S118" i="371"/>
  <c r="R118" i="371"/>
  <c r="Q118" i="371"/>
  <c r="V117" i="371"/>
  <c r="U117" i="371"/>
  <c r="T117" i="371"/>
  <c r="S117" i="371"/>
  <c r="R117" i="371"/>
  <c r="Q117" i="371"/>
  <c r="T116" i="371"/>
  <c r="V116" i="371" s="1"/>
  <c r="S116" i="371"/>
  <c r="R116" i="371"/>
  <c r="Q116" i="371"/>
  <c r="U115" i="371"/>
  <c r="T115" i="371"/>
  <c r="V115" i="371" s="1"/>
  <c r="S115" i="371"/>
  <c r="R115" i="371"/>
  <c r="Q115" i="371"/>
  <c r="T114" i="371"/>
  <c r="V114" i="371" s="1"/>
  <c r="S114" i="371"/>
  <c r="R114" i="371"/>
  <c r="Q114" i="371"/>
  <c r="V113" i="371"/>
  <c r="U113" i="371"/>
  <c r="T113" i="371"/>
  <c r="S113" i="371"/>
  <c r="R113" i="371"/>
  <c r="Q113" i="371"/>
  <c r="T112" i="371"/>
  <c r="V112" i="371" s="1"/>
  <c r="S112" i="371"/>
  <c r="R112" i="371"/>
  <c r="Q112" i="371"/>
  <c r="U111" i="371"/>
  <c r="T111" i="371"/>
  <c r="V111" i="371" s="1"/>
  <c r="S111" i="371"/>
  <c r="R111" i="371"/>
  <c r="Q111" i="371"/>
  <c r="T110" i="371"/>
  <c r="V110" i="371" s="1"/>
  <c r="S110" i="371"/>
  <c r="R110" i="371"/>
  <c r="Q110" i="371"/>
  <c r="V109" i="371"/>
  <c r="U109" i="371"/>
  <c r="T109" i="371"/>
  <c r="S109" i="371"/>
  <c r="R109" i="371"/>
  <c r="Q109" i="371"/>
  <c r="T108" i="371"/>
  <c r="V108" i="371" s="1"/>
  <c r="S108" i="371"/>
  <c r="R108" i="371"/>
  <c r="Q108" i="371"/>
  <c r="U107" i="371"/>
  <c r="T107" i="371"/>
  <c r="V107" i="371" s="1"/>
  <c r="S107" i="371"/>
  <c r="R107" i="371"/>
  <c r="Q107" i="371"/>
  <c r="T106" i="371"/>
  <c r="V106" i="371" s="1"/>
  <c r="S106" i="371"/>
  <c r="R106" i="371"/>
  <c r="Q106" i="371"/>
  <c r="U105" i="371"/>
  <c r="T105" i="371"/>
  <c r="V105" i="371" s="1"/>
  <c r="S105" i="371"/>
  <c r="R105" i="371"/>
  <c r="Q105" i="371"/>
  <c r="T104" i="371"/>
  <c r="U104" i="371" s="1"/>
  <c r="S104" i="371"/>
  <c r="V104" i="371" s="1"/>
  <c r="R104" i="371"/>
  <c r="Q104" i="371"/>
  <c r="U103" i="371"/>
  <c r="T103" i="371"/>
  <c r="V103" i="371" s="1"/>
  <c r="S103" i="371"/>
  <c r="R103" i="371"/>
  <c r="Q103" i="371"/>
  <c r="T102" i="371"/>
  <c r="U102" i="371" s="1"/>
  <c r="S102" i="371"/>
  <c r="V102" i="371" s="1"/>
  <c r="R102" i="371"/>
  <c r="Q102" i="371"/>
  <c r="V101" i="371"/>
  <c r="U101" i="371"/>
  <c r="T101" i="371"/>
  <c r="S101" i="371"/>
  <c r="R101" i="371"/>
  <c r="Q101" i="371"/>
  <c r="V100" i="371"/>
  <c r="U100" i="371"/>
  <c r="T100" i="371"/>
  <c r="S100" i="371"/>
  <c r="R100" i="371"/>
  <c r="Q100" i="371"/>
  <c r="U99" i="371"/>
  <c r="T99" i="371"/>
  <c r="V99" i="371" s="1"/>
  <c r="S99" i="371"/>
  <c r="R99" i="371"/>
  <c r="Q99" i="371"/>
  <c r="V98" i="371"/>
  <c r="U98" i="371"/>
  <c r="T98" i="371"/>
  <c r="S98" i="371"/>
  <c r="R98" i="371"/>
  <c r="Q98" i="371"/>
  <c r="V97" i="371"/>
  <c r="U97" i="371"/>
  <c r="T97" i="371"/>
  <c r="S97" i="371"/>
  <c r="R97" i="371"/>
  <c r="Q97" i="371"/>
  <c r="V96" i="371"/>
  <c r="U96" i="371"/>
  <c r="T96" i="371"/>
  <c r="S96" i="371"/>
  <c r="R96" i="371"/>
  <c r="Q96" i="371"/>
  <c r="U95" i="371"/>
  <c r="T95" i="371"/>
  <c r="V95" i="371" s="1"/>
  <c r="S95" i="371"/>
  <c r="R95" i="371"/>
  <c r="Q95" i="371"/>
  <c r="V94" i="371"/>
  <c r="U94" i="371"/>
  <c r="T94" i="371"/>
  <c r="S94" i="371"/>
  <c r="R94" i="371"/>
  <c r="Q94" i="371"/>
  <c r="V93" i="371"/>
  <c r="U93" i="371"/>
  <c r="T93" i="371"/>
  <c r="S93" i="371"/>
  <c r="R93" i="371"/>
  <c r="Q93" i="371"/>
  <c r="V92" i="371"/>
  <c r="U92" i="371"/>
  <c r="T92" i="371"/>
  <c r="S92" i="371"/>
  <c r="R92" i="371"/>
  <c r="Q92" i="371"/>
  <c r="U91" i="371"/>
  <c r="T91" i="371"/>
  <c r="V91" i="371" s="1"/>
  <c r="S91" i="371"/>
  <c r="R91" i="371"/>
  <c r="Q91" i="371"/>
  <c r="V90" i="371"/>
  <c r="U90" i="371"/>
  <c r="T90" i="371"/>
  <c r="S90" i="371"/>
  <c r="R90" i="371"/>
  <c r="Q90" i="371"/>
  <c r="U89" i="371"/>
  <c r="T89" i="371"/>
  <c r="V89" i="371" s="1"/>
  <c r="S89" i="371"/>
  <c r="R89" i="371"/>
  <c r="Q89" i="371"/>
  <c r="T88" i="371"/>
  <c r="U88" i="371" s="1"/>
  <c r="S88" i="371"/>
  <c r="V88" i="371" s="1"/>
  <c r="R88" i="371"/>
  <c r="Q88" i="371"/>
  <c r="V87" i="371"/>
  <c r="U87" i="371"/>
  <c r="T87" i="371"/>
  <c r="S87" i="371"/>
  <c r="R87" i="371"/>
  <c r="Q87" i="371"/>
  <c r="T86" i="371"/>
  <c r="U86" i="371" s="1"/>
  <c r="S86" i="371"/>
  <c r="V86" i="371" s="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T82" i="371"/>
  <c r="U82" i="371" s="1"/>
  <c r="S82" i="371"/>
  <c r="V82" i="371" s="1"/>
  <c r="R82" i="371"/>
  <c r="Q82" i="371"/>
  <c r="U81" i="371"/>
  <c r="T81" i="371"/>
  <c r="V81" i="371" s="1"/>
  <c r="S81" i="371"/>
  <c r="R81" i="371"/>
  <c r="Q81" i="371"/>
  <c r="T80" i="371"/>
  <c r="U80" i="371" s="1"/>
  <c r="S80" i="371"/>
  <c r="V80" i="371" s="1"/>
  <c r="R80" i="371"/>
  <c r="Q80" i="371"/>
  <c r="U79" i="371"/>
  <c r="T79" i="371"/>
  <c r="V79" i="371" s="1"/>
  <c r="S79" i="371"/>
  <c r="R79" i="371"/>
  <c r="Q79" i="371"/>
  <c r="T78" i="371"/>
  <c r="U78" i="371" s="1"/>
  <c r="S78" i="371"/>
  <c r="V78" i="371" s="1"/>
  <c r="R78" i="371"/>
  <c r="Q78" i="371"/>
  <c r="V77" i="371"/>
  <c r="U77" i="371"/>
  <c r="T77" i="371"/>
  <c r="S77" i="371"/>
  <c r="R77" i="371"/>
  <c r="Q77" i="371"/>
  <c r="T76" i="371"/>
  <c r="U76" i="371" s="1"/>
  <c r="S76" i="371"/>
  <c r="V76" i="371" s="1"/>
  <c r="R76" i="371"/>
  <c r="Q76" i="371"/>
  <c r="U75" i="371"/>
  <c r="T75" i="371"/>
  <c r="V75" i="371" s="1"/>
  <c r="S75" i="371"/>
  <c r="R75" i="371"/>
  <c r="Q75" i="371"/>
  <c r="T74" i="371"/>
  <c r="U74" i="371" s="1"/>
  <c r="S74" i="371"/>
  <c r="V74" i="371" s="1"/>
  <c r="R74" i="371"/>
  <c r="Q74" i="371"/>
  <c r="U73" i="371"/>
  <c r="T73" i="371"/>
  <c r="V73" i="371" s="1"/>
  <c r="S73" i="371"/>
  <c r="R73" i="371"/>
  <c r="Q73" i="371"/>
  <c r="T72" i="371"/>
  <c r="U72" i="371" s="1"/>
  <c r="S72" i="371"/>
  <c r="V72" i="371" s="1"/>
  <c r="R72" i="371"/>
  <c r="Q72" i="371"/>
  <c r="U71" i="371"/>
  <c r="T71" i="371"/>
  <c r="V71" i="371" s="1"/>
  <c r="S71" i="371"/>
  <c r="R71" i="371"/>
  <c r="Q71" i="371"/>
  <c r="T70" i="371"/>
  <c r="U70" i="371" s="1"/>
  <c r="S70" i="371"/>
  <c r="V70" i="371" s="1"/>
  <c r="R70" i="371"/>
  <c r="Q70" i="371"/>
  <c r="V69" i="371"/>
  <c r="U69" i="371"/>
  <c r="T69" i="371"/>
  <c r="S69" i="371"/>
  <c r="R69" i="371"/>
  <c r="Q69" i="371"/>
  <c r="T68" i="371"/>
  <c r="U68" i="371" s="1"/>
  <c r="S68" i="371"/>
  <c r="V68" i="371" s="1"/>
  <c r="R68" i="371"/>
  <c r="Q68" i="371"/>
  <c r="U67" i="371"/>
  <c r="T67" i="371"/>
  <c r="V67" i="371" s="1"/>
  <c r="S67" i="371"/>
  <c r="R67" i="371"/>
  <c r="Q67" i="371"/>
  <c r="V66" i="371"/>
  <c r="U66" i="371"/>
  <c r="T66" i="371"/>
  <c r="S66" i="371"/>
  <c r="R66" i="371"/>
  <c r="Q66" i="371"/>
  <c r="U65" i="371"/>
  <c r="T65" i="371"/>
  <c r="V65" i="371" s="1"/>
  <c r="S65" i="371"/>
  <c r="R65" i="371"/>
  <c r="Q65" i="371"/>
  <c r="T64" i="371"/>
  <c r="U64" i="371" s="1"/>
  <c r="S64" i="371"/>
  <c r="V64" i="371" s="1"/>
  <c r="R64" i="371"/>
  <c r="Q64" i="371"/>
  <c r="U63" i="371"/>
  <c r="T63" i="371"/>
  <c r="V63" i="371" s="1"/>
  <c r="S63" i="371"/>
  <c r="R63" i="371"/>
  <c r="Q63" i="371"/>
  <c r="T62" i="371"/>
  <c r="U62" i="371" s="1"/>
  <c r="S62" i="371"/>
  <c r="V62" i="371" s="1"/>
  <c r="R62" i="371"/>
  <c r="Q62" i="371"/>
  <c r="U61" i="371"/>
  <c r="T61" i="371"/>
  <c r="V61" i="371" s="1"/>
  <c r="S61" i="371"/>
  <c r="R61" i="371"/>
  <c r="Q61" i="371"/>
  <c r="T60" i="371"/>
  <c r="U60" i="371" s="1"/>
  <c r="S60" i="371"/>
  <c r="V60" i="371" s="1"/>
  <c r="R60" i="371"/>
  <c r="Q60" i="371"/>
  <c r="U59" i="371"/>
  <c r="T59" i="371"/>
  <c r="V59" i="371" s="1"/>
  <c r="S59" i="371"/>
  <c r="R59" i="371"/>
  <c r="Q59" i="371"/>
  <c r="T58" i="371"/>
  <c r="U58" i="371" s="1"/>
  <c r="S58" i="371"/>
  <c r="V58" i="371" s="1"/>
  <c r="R58" i="371"/>
  <c r="Q58" i="371"/>
  <c r="U57" i="371"/>
  <c r="T57" i="371"/>
  <c r="V57" i="371" s="1"/>
  <c r="S57" i="371"/>
  <c r="R57" i="371"/>
  <c r="Q57" i="371"/>
  <c r="T56" i="371"/>
  <c r="U56" i="371" s="1"/>
  <c r="S56" i="371"/>
  <c r="V56" i="371" s="1"/>
  <c r="R56" i="371"/>
  <c r="Q56" i="371"/>
  <c r="U55" i="371"/>
  <c r="T55" i="371"/>
  <c r="V55" i="371" s="1"/>
  <c r="S55" i="371"/>
  <c r="R55" i="371"/>
  <c r="Q55" i="371"/>
  <c r="T54" i="371"/>
  <c r="U54" i="371" s="1"/>
  <c r="S54" i="371"/>
  <c r="V54" i="371" s="1"/>
  <c r="R54" i="371"/>
  <c r="Q54" i="371"/>
  <c r="U53" i="371"/>
  <c r="T53" i="371"/>
  <c r="V53" i="371" s="1"/>
  <c r="S53" i="371"/>
  <c r="R53" i="371"/>
  <c r="Q53" i="371"/>
  <c r="T52" i="371"/>
  <c r="U52" i="371" s="1"/>
  <c r="S52" i="371"/>
  <c r="V52" i="371" s="1"/>
  <c r="R52" i="371"/>
  <c r="Q52" i="371"/>
  <c r="U51" i="371"/>
  <c r="T51" i="371"/>
  <c r="V51" i="371" s="1"/>
  <c r="S51" i="371"/>
  <c r="R51" i="371"/>
  <c r="Q51" i="371"/>
  <c r="T50" i="371"/>
  <c r="U50" i="371" s="1"/>
  <c r="S50" i="371"/>
  <c r="V50" i="371" s="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U47" i="371"/>
  <c r="T47" i="371"/>
  <c r="V47" i="371" s="1"/>
  <c r="S47" i="371"/>
  <c r="R47" i="371"/>
  <c r="Q47" i="371"/>
  <c r="V46" i="371"/>
  <c r="U46" i="371"/>
  <c r="T46" i="371"/>
  <c r="S46" i="371"/>
  <c r="R46" i="371"/>
  <c r="Q46" i="371"/>
  <c r="U45" i="371"/>
  <c r="T45" i="371"/>
  <c r="V45" i="371" s="1"/>
  <c r="S45" i="371"/>
  <c r="R45" i="371"/>
  <c r="Q45" i="371"/>
  <c r="V44" i="371"/>
  <c r="U44" i="371"/>
  <c r="T44" i="371"/>
  <c r="S44" i="371"/>
  <c r="R44" i="371"/>
  <c r="Q44" i="371"/>
  <c r="U43" i="371"/>
  <c r="T43" i="371"/>
  <c r="V43" i="371" s="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U39" i="371"/>
  <c r="T39" i="371"/>
  <c r="V39" i="371" s="1"/>
  <c r="S39" i="371"/>
  <c r="R39" i="371"/>
  <c r="Q39" i="371"/>
  <c r="T38" i="371"/>
  <c r="U38" i="371" s="1"/>
  <c r="S38" i="371"/>
  <c r="V38" i="371" s="1"/>
  <c r="R38" i="371"/>
  <c r="Q38" i="371"/>
  <c r="U37" i="371"/>
  <c r="T37" i="371"/>
  <c r="V37" i="371" s="1"/>
  <c r="S37" i="371"/>
  <c r="R37" i="371"/>
  <c r="Q37" i="371"/>
  <c r="T36" i="371"/>
  <c r="U36" i="371" s="1"/>
  <c r="S36" i="371"/>
  <c r="V36" i="371" s="1"/>
  <c r="R36" i="371"/>
  <c r="Q36" i="371"/>
  <c r="U35" i="371"/>
  <c r="T35" i="371"/>
  <c r="V35" i="371" s="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T30" i="371"/>
  <c r="U30" i="371" s="1"/>
  <c r="S30" i="371"/>
  <c r="V30" i="371" s="1"/>
  <c r="R30" i="371"/>
  <c r="Q30" i="371"/>
  <c r="U29" i="371"/>
  <c r="T29" i="371"/>
  <c r="V29" i="371" s="1"/>
  <c r="S29" i="371"/>
  <c r="R29" i="371"/>
  <c r="Q29" i="371"/>
  <c r="V28" i="371"/>
  <c r="U28" i="371"/>
  <c r="T28" i="371"/>
  <c r="S28" i="371"/>
  <c r="R28" i="371"/>
  <c r="Q28" i="371"/>
  <c r="U27" i="371"/>
  <c r="T27" i="371"/>
  <c r="V27" i="371" s="1"/>
  <c r="S27" i="371"/>
  <c r="R27" i="371"/>
  <c r="Q27" i="371"/>
  <c r="T26" i="371"/>
  <c r="U26" i="371" s="1"/>
  <c r="S26" i="371"/>
  <c r="V26" i="371" s="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T22" i="371"/>
  <c r="U22" i="371" s="1"/>
  <c r="S22" i="371"/>
  <c r="V22" i="371" s="1"/>
  <c r="R22" i="371"/>
  <c r="Q22" i="371"/>
  <c r="U21" i="371"/>
  <c r="T21" i="371"/>
  <c r="V21" i="371" s="1"/>
  <c r="S21" i="371"/>
  <c r="R21" i="371"/>
  <c r="Q21" i="371"/>
  <c r="T20" i="371"/>
  <c r="U20" i="371" s="1"/>
  <c r="S20" i="371"/>
  <c r="V20" i="371" s="1"/>
  <c r="R20" i="371"/>
  <c r="Q20" i="371"/>
  <c r="V19" i="371"/>
  <c r="U19" i="371"/>
  <c r="T19" i="371"/>
  <c r="S19" i="371"/>
  <c r="R19" i="371"/>
  <c r="Q19" i="371"/>
  <c r="V18" i="371"/>
  <c r="T18" i="371"/>
  <c r="U18" i="371" s="1"/>
  <c r="S18" i="371"/>
  <c r="R18" i="371"/>
  <c r="Q18" i="371"/>
  <c r="T17" i="371"/>
  <c r="V17" i="371" s="1"/>
  <c r="S17" i="371"/>
  <c r="R17" i="371"/>
  <c r="Q17" i="371"/>
  <c r="V16" i="371"/>
  <c r="T16" i="371"/>
  <c r="U16" i="371" s="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T8" i="371"/>
  <c r="U8" i="371" s="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9" i="371" l="1"/>
  <c r="U15" i="371"/>
  <c r="U17" i="371"/>
  <c r="U106" i="371"/>
  <c r="U108" i="371"/>
  <c r="U110" i="371"/>
  <c r="U112" i="371"/>
  <c r="U114" i="371"/>
  <c r="U116" i="371"/>
  <c r="U124" i="371"/>
  <c r="U128" i="371"/>
  <c r="U130" i="371"/>
  <c r="U134" i="371"/>
  <c r="U136" i="371"/>
  <c r="U138" i="371"/>
  <c r="U140" i="371"/>
  <c r="U150" i="371"/>
  <c r="U152" i="371"/>
  <c r="U154" i="371"/>
  <c r="U158" i="371"/>
  <c r="U160" i="371"/>
  <c r="U168" i="371"/>
  <c r="U171" i="371"/>
  <c r="U7" i="371"/>
  <c r="C26" i="419"/>
  <c r="O26" i="419" l="1"/>
  <c r="O25" i="419"/>
  <c r="H26" i="419"/>
  <c r="O28" i="419" l="1"/>
  <c r="O27" i="419"/>
  <c r="H25" i="419"/>
  <c r="C25" i="419"/>
  <c r="O20" i="419"/>
  <c r="N20" i="419"/>
  <c r="M20" i="419"/>
  <c r="O19" i="419"/>
  <c r="N19" i="419"/>
  <c r="M19" i="419"/>
  <c r="O17" i="419"/>
  <c r="N17" i="419"/>
  <c r="M17" i="419"/>
  <c r="O16" i="419"/>
  <c r="N16" i="419"/>
  <c r="M16" i="419"/>
  <c r="O14" i="419"/>
  <c r="N14" i="419"/>
  <c r="M14" i="419"/>
  <c r="O13" i="419"/>
  <c r="N13" i="419"/>
  <c r="M13" i="419"/>
  <c r="O12" i="419"/>
  <c r="N12" i="419"/>
  <c r="M12" i="419"/>
  <c r="O11" i="419"/>
  <c r="N11" i="419"/>
  <c r="M11" i="419"/>
  <c r="AW3" i="418"/>
  <c r="AV3" i="418"/>
  <c r="AU3" i="418"/>
  <c r="AT3" i="418"/>
  <c r="AS3" i="418"/>
  <c r="AR3" i="418"/>
  <c r="AQ3" i="418"/>
  <c r="AP3" i="418"/>
  <c r="N18" i="419" l="1"/>
  <c r="M18" i="419"/>
  <c r="O18" i="419"/>
  <c r="B25" i="419"/>
  <c r="H27" i="419" l="1"/>
  <c r="B26" i="419"/>
  <c r="B27" i="419" s="1"/>
  <c r="H28" i="419"/>
  <c r="A12" i="414"/>
  <c r="A11" i="414"/>
  <c r="A9" i="414"/>
  <c r="A8" i="414"/>
  <c r="A7" i="414"/>
  <c r="F3" i="344" l="1"/>
  <c r="D3" i="344"/>
  <c r="B3" i="344"/>
  <c r="M21" i="419" l="1"/>
  <c r="L21" i="419"/>
  <c r="L22" i="419" s="1"/>
  <c r="K21" i="419"/>
  <c r="K22" i="419" s="1"/>
  <c r="J21" i="419"/>
  <c r="I21" i="419"/>
  <c r="H21" i="419"/>
  <c r="G21" i="419"/>
  <c r="L20" i="419"/>
  <c r="K20" i="419"/>
  <c r="J20" i="419"/>
  <c r="I20" i="419"/>
  <c r="H20" i="419"/>
  <c r="G20" i="419"/>
  <c r="L19" i="419"/>
  <c r="K19" i="419"/>
  <c r="J19" i="419"/>
  <c r="I19" i="419"/>
  <c r="H19" i="419"/>
  <c r="G19" i="419"/>
  <c r="L17" i="419"/>
  <c r="K17" i="419"/>
  <c r="J17" i="419"/>
  <c r="I17" i="419"/>
  <c r="H17" i="419"/>
  <c r="G17" i="419"/>
  <c r="L16" i="419"/>
  <c r="K16" i="419"/>
  <c r="J16" i="419"/>
  <c r="I16" i="419"/>
  <c r="H16" i="419"/>
  <c r="G16" i="419"/>
  <c r="L14" i="419"/>
  <c r="K14" i="419"/>
  <c r="J14" i="419"/>
  <c r="I14" i="419"/>
  <c r="H14" i="419"/>
  <c r="G14" i="419"/>
  <c r="L13" i="419"/>
  <c r="K13" i="419"/>
  <c r="J13" i="419"/>
  <c r="I13" i="419"/>
  <c r="H13" i="419"/>
  <c r="G13" i="419"/>
  <c r="L12" i="419"/>
  <c r="K12" i="419"/>
  <c r="J12" i="419"/>
  <c r="I12" i="419"/>
  <c r="H12" i="419"/>
  <c r="G12" i="419"/>
  <c r="L11" i="419"/>
  <c r="K11" i="419"/>
  <c r="J11" i="419"/>
  <c r="I11" i="419"/>
  <c r="H11" i="419"/>
  <c r="G11" i="419"/>
  <c r="H18" i="419" l="1"/>
  <c r="H23" i="419"/>
  <c r="G18" i="419"/>
  <c r="J18" i="419"/>
  <c r="K23" i="419"/>
  <c r="L23" i="419"/>
  <c r="K18" i="419"/>
  <c r="L18" i="419"/>
  <c r="I23" i="419"/>
  <c r="G23" i="419"/>
  <c r="J23" i="419"/>
  <c r="M23" i="419"/>
  <c r="I18" i="419"/>
  <c r="H22" i="419"/>
  <c r="I22" i="419"/>
  <c r="G22" i="419"/>
  <c r="J22" i="419"/>
  <c r="M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O6" i="419" l="1"/>
  <c r="M6" i="419"/>
  <c r="N6" i="419"/>
  <c r="K6" i="419"/>
  <c r="J6" i="419"/>
  <c r="G6" i="419"/>
  <c r="I6" i="419"/>
  <c r="H6" i="419"/>
  <c r="L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<sst xmlns="http://schemas.openxmlformats.org/spreadsheetml/2006/main" count="37106" uniqueCount="7795">
  <si>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</si>
  <si>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</si>
  <si>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</si>
  <si>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</si>
  <si>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</si>
  <si>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</si>
  <si>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</si>
  <si>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</si>
  <si>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</si>
  <si>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</si>
  <si>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</si>
  <si>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</si>
  <si>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</si>
  <si>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</si>
  <si>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</si>
  <si>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</si>
  <si>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</si>
  <si>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</si>
  <si>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</si>
  <si>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</si>
  <si>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</si>
  <si>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</si>
  <si>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</si>
  <si>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</si>
  <si>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</si>
  <si>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</si>
  <si>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</si>
  <si>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</si>
  <si>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</si>
  <si>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</si>
  <si>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</si>
  <si>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</si>
  <si>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</si>
  <si>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</si>
  <si>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</si>
  <si>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</si>
  <si>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</si>
  <si>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</si>
  <si>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</si>
  <si>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</si>
  <si>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</si>
  <si>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</si>
  <si>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</si>
  <si>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</si>
  <si>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</si>
  <si>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</si>
  <si>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</si>
  <si>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</si>
  <si>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</si>
  <si>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</si>
  <si>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</si>
  <si>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</si>
  <si>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</si>
  <si>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</si>
  <si>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</si>
  <si>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</si>
  <si>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</si>
  <si>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</si>
  <si>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</si>
  <si>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</si>
  <si>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</si>
  <si>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</si>
  <si>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</si>
  <si>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</si>
  <si>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</si>
  <si>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</si>
  <si>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</si>
  <si>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</si>
  <si>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</si>
  <si>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</si>
  <si>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</si>
  <si>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</si>
  <si>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</si>
  <si>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</si>
  <si>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</si>
  <si>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</si>
  <si>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</si>
  <si>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</si>
  <si>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</si>
  <si>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</si>
  <si>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</si>
  <si>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</si>
  <si>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</si>
  <si>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</si>
  <si>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</si>
  <si>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</si>
  <si>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</si>
  <si>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</si>
  <si>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</si>
  <si>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</si>
  <si>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</si>
  <si>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</si>
  <si>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</si>
  <si>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</si>
  <si>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</si>
  <si>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</si>
  <si>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</si>
  <si>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</si>
  <si>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</si>
  <si>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</si>
  <si>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</si>
  <si>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</si>
  <si>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</si>
  <si>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</si>
  <si>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</si>
  <si>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</si>
  <si>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</si>
  <si>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</si>
  <si>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</si>
  <si>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</si>
  <si>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</si>
  <si>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</si>
  <si>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</si>
  <si>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</si>
  <si>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</si>
  <si>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</si>
  <si>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</si>
  <si>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</si>
  <si>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</si>
  <si>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</si>
  <si>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</si>
  <si>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</si>
  <si>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</si>
  <si>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</si>
  <si>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</si>
  <si>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</si>
  <si>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</si>
  <si>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</si>
  <si>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</si>
  <si>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</si>
  <si>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</si>
  <si>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</si>
  <si>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</si>
  <si>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</si>
  <si>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</si>
  <si>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</si>
  <si>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</si>
  <si>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</si>
  <si>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</si>
  <si>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</si>
  <si>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</si>
  <si>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</si>
  <si>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</si>
  <si>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</si>
  <si>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</si>
  <si>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</si>
  <si>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</si>
  <si>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</si>
  <si>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</si>
  <si>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</si>
  <si>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</si>
  <si>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</si>
  <si>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</si>
  <si>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</si>
  <si>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</si>
  <si>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</si>
  <si>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</si>
  <si>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</si>
  <si>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</si>
  <si>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</si>
  <si>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</si>
  <si>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</si>
  <si>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</si>
  <si>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</si>
  <si>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</si>
  <si>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</si>
  <si>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</si>
  <si>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</si>
  <si>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</si>
  <si>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</si>
  <si>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</si>
  <si>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</si>
  <si>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</si>
  <si>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</si>
  <si>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</si>
  <si>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</si>
  <si>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</si>
  <si>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</si>
  <si>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</si>
  <si>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</si>
  <si>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</si>
  <si>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</si>
  <si>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</si>
  <si>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</si>
  <si>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</si>
  <si>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</si>
  <si>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</si>
  <si>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</si>
  <si>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</si>
  <si>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</si>
  <si>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</si>
  <si>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</si>
  <si>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</si>
  <si>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</si>
  <si>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</si>
  <si>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</si>
  <si>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</si>
  <si>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</si>
  <si>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</si>
  <si>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</si>
  <si>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</si>
  <si>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</si>
  <si>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</si>
  <si>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</si>
  <si>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</si>
  <si>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</si>
  <si>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</si>
  <si>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</si>
  <si>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</si>
  <si>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</si>
  <si>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</si>
  <si>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</si>
  <si>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</si>
  <si>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</si>
  <si>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</si>
  <si>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</si>
  <si>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</si>
  <si>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</si>
  <si>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</si>
  <si>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</si>
  <si>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</si>
  <si>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</si>
  <si>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</si>
  <si>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</si>
  <si>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</si>
  <si>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</si>
  <si>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</si>
  <si>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</si>
  <si>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</si>
  <si>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</si>
  <si>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</si>
  <si>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</si>
  <si>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</si>
  <si>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</si>
  <si>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</si>
  <si>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</si>
  <si>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</si>
  <si>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</si>
  <si>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</si>
  <si>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</si>
  <si>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</si>
  <si>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</si>
  <si>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</si>
  <si>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</si>
  <si>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</si>
  <si>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</si>
  <si>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</si>
  <si>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</si>
  <si>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</si>
  <si>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</si>
  <si>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</si>
  <si>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</si>
  <si>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</si>
  <si>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</si>
  <si>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zdravotničtí záchranáři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</si>
  <si>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</si>
  <si>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</si>
  <si>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</si>
  <si>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</si>
  <si>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</si>
  <si>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</si>
  <si>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</si>
  <si>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</si>
  <si>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</si>
  <si>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</si>
  <si>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</si>
  <si>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</si>
  <si>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</si>
  <si>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</si>
  <si>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</si>
  <si>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</si>
  <si>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</si>
  <si>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</si>
  <si>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</si>
  <si>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</si>
  <si>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</si>
  <si>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</si>
  <si>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</si>
  <si>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</si>
  <si>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zubní 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</si>
  <si>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</si>
  <si>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</si>
  <si>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</si>
  <si>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</si>
  <si>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</si>
  <si>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</si>
  <si>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</si>
  <si>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</si>
  <si>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</si>
  <si>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</si>
  <si>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</si>
  <si>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</si>
  <si>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</si>
  <si>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</si>
  <si>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</si>
  <si>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</si>
  <si>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</si>
  <si>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</si>
  <si>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</si>
  <si>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</si>
  <si>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</si>
  <si>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</si>
  <si>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</si>
  <si>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</si>
  <si>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</si>
  <si>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</si>
  <si>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</si>
  <si>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</si>
  <si>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</si>
  <si>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</si>
  <si>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</si>
  <si>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</si>
  <si>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Traumatologické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</si>
  <si>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</si>
  <si>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</si>
  <si>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</si>
  <si>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</si>
  <si>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</si>
  <si>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</si>
  <si>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</si>
  <si>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</si>
  <si>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</si>
  <si>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</si>
  <si>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</si>
  <si>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</si>
  <si>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</si>
  <si>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</si>
  <si>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</si>
  <si>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--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</si>
  <si>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</si>
  <si>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</si>
  <si>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</si>
  <si>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</si>
  <si>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</si>
  <si>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</si>
  <si>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</si>
  <si>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50115003     TEP (Z518)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</si>
  <si>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</si>
  <si>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</si>
  <si>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</si>
  <si>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</si>
  <si>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</si>
  <si>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</si>
  <si>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</si>
  <si>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</si>
  <si>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</si>
  <si>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</si>
  <si>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</si>
  <si>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</si>
  <si>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</si>
  <si>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</si>
  <si>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</si>
  <si>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</si>
  <si>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</si>
  <si>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</si>
  <si>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</si>
  <si>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</si>
  <si>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</si>
  <si>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</si>
  <si>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</si>
  <si>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</si>
  <si>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</si>
  <si>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</si>
  <si>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</si>
  <si>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</si>
  <si>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</si>
  <si>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</si>
  <si>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</si>
  <si>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</si>
  <si>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</si>
  <si>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</si>
  <si>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</si>
  <si>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</si>
  <si>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</si>
  <si>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</si>
  <si>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</si>
  <si>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</si>
  <si>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</si>
  <si>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</si>
  <si>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</si>
  <si>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</si>
  <si>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</si>
  <si>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</si>
  <si>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</si>
  <si>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</si>
  <si>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</si>
  <si>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</si>
  <si>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</si>
  <si>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</si>
  <si>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</si>
  <si>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</si>
  <si>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</si>
  <si>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</si>
  <si>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</si>
  <si>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</si>
  <si>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</si>
  <si>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</si>
  <si>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</si>
  <si>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</si>
  <si>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</si>
  <si>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</si>
  <si>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</si>
  <si>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</si>
  <si>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</si>
  <si>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</si>
  <si>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</si>
  <si>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</si>
  <si>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</si>
  <si>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</si>
  <si>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</si>
  <si>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</si>
  <si>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</si>
  <si>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</si>
  <si>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</si>
  <si>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</si>
  <si>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</si>
  <si>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</si>
  <si>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</si>
  <si>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</si>
  <si>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</si>
  <si>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</si>
  <si>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</si>
  <si>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</si>
  <si>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</si>
  <si>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</si>
  <si>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</si>
  <si>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</si>
  <si>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</si>
  <si>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</si>
  <si>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</si>
  <si>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</si>
  <si>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</si>
  <si>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</si>
  <si>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</si>
  <si>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</si>
  <si>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</si>
  <si>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</si>
  <si>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</si>
  <si>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</si>
  <si>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</si>
  <si>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</si>
  <si>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</si>
  <si>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</si>
  <si>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</si>
  <si>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</si>
  <si>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</si>
  <si>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</si>
  <si>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</si>
  <si>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</si>
  <si>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</si>
  <si>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</si>
  <si>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</si>
  <si>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</si>
  <si>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</si>
  <si>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</si>
  <si>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</si>
  <si>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</si>
  <si>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</si>
  <si>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</si>
  <si>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</si>
  <si>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</si>
  <si>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</si>
  <si>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</si>
  <si>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</si>
  <si>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</si>
  <si>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</si>
  <si>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</si>
  <si>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</si>
  <si>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</si>
  <si>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</si>
  <si>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</si>
  <si>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</si>
  <si>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</si>
  <si>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</si>
  <si>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55802003     DDHM - kacelářská technika (sk.V_37)</t>
  </si>
  <si>
    <t>55802081     DDHM - provozní (finanční dary)</t>
  </si>
  <si>
    <t>55804     DDHM - výpočetní technika</t>
  </si>
  <si>
    <t>55804001     DDHM - výpočetní technika (sk.P_35)</t>
  </si>
  <si>
    <t>55804002     DDHM - telefony (sk.P_49)</t>
  </si>
  <si>
    <t>55804081     DDHM - výpočetní technika (finanční dary)</t>
  </si>
  <si>
    <t>55805     DDHM - inventář</t>
  </si>
  <si>
    <t>55805002     DDHM - nábytek (sk.V_31)</t>
  </si>
  <si>
    <t>55828     DDNM software</t>
  </si>
  <si>
    <t>55828001     DDNM - software (sk.P_38)</t>
  </si>
  <si>
    <t>55828081     DDNM software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</si>
  <si>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</si>
  <si>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</si>
  <si>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</si>
  <si>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</si>
  <si>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</si>
  <si>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</si>
  <si>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</si>
  <si>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</si>
  <si>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</si>
  <si>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</si>
  <si>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</si>
  <si>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</si>
  <si>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</si>
  <si>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</si>
  <si>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</si>
  <si>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</si>
  <si>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</si>
  <si>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</si>
  <si>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</si>
  <si>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</si>
  <si>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</si>
  <si>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</si>
  <si>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</si>
  <si>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</si>
  <si>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</si>
  <si>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</si>
  <si>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</si>
  <si>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</si>
  <si>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</si>
  <si>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</si>
  <si>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</si>
  <si>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</si>
  <si>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</si>
  <si>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</si>
  <si>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</si>
  <si>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</si>
  <si>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</si>
  <si>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</si>
  <si>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64924443     znalecké posudky - Znaleký ústav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</si>
  <si>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</si>
  <si>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</si>
  <si>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</si>
  <si>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</si>
  <si>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</si>
  <si>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</si>
  <si>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</si>
  <si>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</si>
  <si>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</si>
  <si>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</si>
  <si>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</si>
  <si>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</si>
  <si>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</si>
  <si>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</si>
  <si>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</si>
  <si>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</si>
  <si>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</si>
  <si>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</si>
  <si>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</si>
  <si>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</si>
  <si>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</si>
  <si>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</si>
  <si>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</si>
  <si>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</si>
  <si>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31</t>
  </si>
  <si>
    <t>Traumatologické oddělení</t>
  </si>
  <si>
    <t/>
  </si>
  <si>
    <t>Traumatologické oddělení Celkem</t>
  </si>
  <si>
    <t>SumaKL</t>
  </si>
  <si>
    <t>3111</t>
  </si>
  <si>
    <t>lůžkové oddělení 27</t>
  </si>
  <si>
    <t>lůžkové oddělení 27 Celkem</t>
  </si>
  <si>
    <t>SumaNS</t>
  </si>
  <si>
    <t>mezeraNS</t>
  </si>
  <si>
    <t>3121</t>
  </si>
  <si>
    <t>ambulance</t>
  </si>
  <si>
    <t>ambulance Celkem</t>
  </si>
  <si>
    <t>3131</t>
  </si>
  <si>
    <t>JIP 27</t>
  </si>
  <si>
    <t>JIP 27 Celkem</t>
  </si>
  <si>
    <t>50113001</t>
  </si>
  <si>
    <t>117173</t>
  </si>
  <si>
    <t>17173</t>
  </si>
  <si>
    <t>OLYNTH 0.1%</t>
  </si>
  <si>
    <t>NAS SPR SOL 1X10ML</t>
  </si>
  <si>
    <t>194918</t>
  </si>
  <si>
    <t>94918</t>
  </si>
  <si>
    <t>AMBROBENE</t>
  </si>
  <si>
    <t>TBL 20X30MG</t>
  </si>
  <si>
    <t>844148</t>
  </si>
  <si>
    <t>104694</t>
  </si>
  <si>
    <t>MUCOSOLVAN PRO DOSPĚLÉ</t>
  </si>
  <si>
    <t>POR SIR 1X100ML</t>
  </si>
  <si>
    <t>132853</t>
  </si>
  <si>
    <t>AULIN</t>
  </si>
  <si>
    <t>POR TBL NOB 30X100MG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</si>
  <si>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</si>
  <si>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</si>
  <si>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</si>
  <si>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</si>
  <si>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</si>
  <si>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</si>
  <si>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</si>
  <si>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</si>
  <si>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</si>
  <si>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</si>
  <si>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</si>
  <si>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</si>
  <si>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</si>
  <si>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</si>
  <si>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</si>
  <si>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</si>
  <si>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</si>
  <si>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</si>
  <si>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</si>
  <si>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</si>
  <si>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</si>
  <si>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</si>
  <si>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</si>
  <si>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</si>
  <si>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</si>
  <si>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</si>
  <si>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</si>
  <si>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</si>
  <si>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</si>
  <si>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</si>
  <si>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</si>
  <si>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</si>
  <si>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</si>
  <si>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</si>
  <si>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</si>
  <si>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</si>
  <si>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</si>
  <si>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</si>
  <si>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</si>
  <si>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</si>
  <si>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</si>
  <si>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</si>
  <si>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</si>
  <si>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</si>
  <si>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</si>
  <si>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</si>
  <si>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</si>
  <si>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</si>
  <si>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</si>
  <si>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</si>
  <si>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</si>
  <si>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</si>
  <si>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</si>
  <si>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103550</t>
  </si>
  <si>
    <t>3550</t>
  </si>
  <si>
    <t>VEROSPIRON</t>
  </si>
  <si>
    <t>TBL 20X25MG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</si>
  <si>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</si>
  <si>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</si>
  <si>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</si>
  <si>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</si>
  <si>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</si>
  <si>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</si>
  <si>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</si>
  <si>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</si>
  <si>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109847</t>
  </si>
  <si>
    <t>9847</t>
  </si>
  <si>
    <t>TORECAN</t>
  </si>
  <si>
    <t>SUP 6X6.5MG</t>
  </si>
  <si>
    <t>110252</t>
  </si>
  <si>
    <t>10252</t>
  </si>
  <si>
    <t>CAVINTON FORTE</t>
  </si>
  <si>
    <t>POR TBL NOB 30X10MG</t>
  </si>
  <si>
    <t>110502</t>
  </si>
  <si>
    <t>10502</t>
  </si>
  <si>
    <t>ENTEROL</t>
  </si>
  <si>
    <t>POR CPS DUR10X250MG</t>
  </si>
  <si>
    <t>114075</t>
  </si>
  <si>
    <t>14075</t>
  </si>
  <si>
    <t>DETRALEX</t>
  </si>
  <si>
    <t>POR TBL FLM 60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</si>
  <si>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</si>
  <si>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</si>
  <si>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</si>
  <si>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</si>
  <si>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</si>
  <si>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</si>
  <si>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</si>
  <si>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</si>
  <si>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</si>
  <si>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</si>
  <si>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</si>
  <si>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125365</t>
  </si>
  <si>
    <t>115317</t>
  </si>
  <si>
    <t>HELICID 20 ZENTIVA</t>
  </si>
  <si>
    <t>POR CPS ETD 28X20MG</t>
  </si>
  <si>
    <t>126578</t>
  </si>
  <si>
    <t>26578</t>
  </si>
  <si>
    <t>MICARDISPLUS 80/12.5 MG</t>
  </si>
  <si>
    <t>POR TBL NOB 28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</si>
  <si>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</si>
  <si>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</si>
  <si>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</si>
  <si>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</si>
  <si>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</si>
  <si>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</si>
  <si>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</si>
  <si>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</si>
  <si>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</si>
  <si>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</si>
  <si>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</si>
  <si>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149017</t>
  </si>
  <si>
    <t>49017</t>
  </si>
  <si>
    <t>GUTTALAX</t>
  </si>
  <si>
    <t>POR GTT SOL 1X15ML</t>
  </si>
  <si>
    <t>155823</t>
  </si>
  <si>
    <t>55823</t>
  </si>
  <si>
    <t>NOVALGIN</t>
  </si>
  <si>
    <t>TBL OBD 20X500MG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</si>
  <si>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</si>
  <si>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</si>
  <si>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</si>
  <si>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</si>
  <si>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</si>
  <si>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</si>
  <si>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</si>
  <si>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</si>
  <si>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</si>
  <si>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</si>
  <si>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</si>
  <si>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</si>
  <si>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</si>
  <si>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</si>
  <si>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</si>
  <si>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162316</t>
  </si>
  <si>
    <t>62316</t>
  </si>
  <si>
    <t>BETADINE - zelená</t>
  </si>
  <si>
    <t>LIQ 1X120ML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</si>
  <si>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</si>
  <si>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</si>
  <si>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</si>
  <si>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</si>
  <si>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</si>
  <si>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</si>
  <si>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</si>
  <si>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</si>
  <si>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</si>
  <si>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</si>
  <si>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</si>
  <si>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</si>
  <si>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</si>
  <si>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</si>
  <si>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</si>
  <si>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</si>
  <si>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</si>
  <si>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</si>
  <si>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</si>
  <si>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</si>
  <si>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</si>
  <si>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</si>
  <si>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</si>
  <si>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</si>
  <si>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</si>
  <si>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</si>
  <si>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</si>
  <si>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</si>
  <si>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188356</t>
  </si>
  <si>
    <t>88356</t>
  </si>
  <si>
    <t>CARDILAN</t>
  </si>
  <si>
    <t>TBL 100X175MG</t>
  </si>
  <si>
    <t>192729</t>
  </si>
  <si>
    <t>92729</t>
  </si>
  <si>
    <t>ACIDUM ASCORBICUM</t>
  </si>
  <si>
    <t>INJ 5X5ML</t>
  </si>
  <si>
    <t>193105</t>
  </si>
  <si>
    <t>93105</t>
  </si>
  <si>
    <t>DEGAN</t>
  </si>
  <si>
    <t>INJ 50X2ML/10MG</t>
  </si>
  <si>
    <t>193746</t>
  </si>
  <si>
    <t>93746</t>
  </si>
  <si>
    <t>HEPARIN LECIVA</t>
  </si>
  <si>
    <t>INJ 1X10ML/50KU</t>
  </si>
  <si>
    <t>196303</t>
  </si>
  <si>
    <t>96303</t>
  </si>
  <si>
    <t>ASCORUTIN (BLISTR)</t>
  </si>
  <si>
    <t>TBL OBD 50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</si>
  <si>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</si>
  <si>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</si>
  <si>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</si>
  <si>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</si>
  <si>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</si>
  <si>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</si>
  <si>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</si>
  <si>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</si>
  <si>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</si>
  <si>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</si>
  <si>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</si>
  <si>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395210</t>
  </si>
  <si>
    <t>0</t>
  </si>
  <si>
    <t>Aqua Touch Jelly 25x6ml</t>
  </si>
  <si>
    <t>841535</t>
  </si>
  <si>
    <t>MENALIND Kožní ochranný krém 200 ml</t>
  </si>
  <si>
    <t>841572</t>
  </si>
  <si>
    <t>MENALIND Ubrousky 50ks náhradní náplň</t>
  </si>
  <si>
    <t>842230</t>
  </si>
  <si>
    <t>Vazelina bílá kosmetic.Valinka  50ml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</si>
  <si>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</si>
  <si>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</si>
  <si>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</si>
  <si>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</si>
  <si>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</si>
  <si>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</si>
  <si>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</si>
  <si>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846413</t>
  </si>
  <si>
    <t>57585</t>
  </si>
  <si>
    <t>Espumisan cps.100x40mg-blistr</t>
  </si>
  <si>
    <t>0057585</t>
  </si>
  <si>
    <t>847974</t>
  </si>
  <si>
    <t>125525</t>
  </si>
  <si>
    <t>APO-IBUPROFEN 400 MG</t>
  </si>
  <si>
    <t>POR TBL FLM 30X400MG</t>
  </si>
  <si>
    <t>848866</t>
  </si>
  <si>
    <t>119654</t>
  </si>
  <si>
    <t>SORBIFER DURULES</t>
  </si>
  <si>
    <t>POR TBL FLM 100X100MG</t>
  </si>
  <si>
    <t>849561</t>
  </si>
  <si>
    <t>125060</t>
  </si>
  <si>
    <t>APO-AMLO 5</t>
  </si>
  <si>
    <t>POR TBL NOB 30X5MG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</si>
  <si>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</si>
  <si>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</si>
  <si>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</si>
  <si>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</si>
  <si>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</si>
  <si>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</si>
  <si>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</si>
  <si>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</si>
  <si>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850642</t>
  </si>
  <si>
    <t>169673</t>
  </si>
  <si>
    <t>CALTRATE PLUS</t>
  </si>
  <si>
    <t>POR TBL FLM 30</t>
  </si>
  <si>
    <t>930065</t>
  </si>
  <si>
    <t>DZ PRONTOSAN ROZTOK 350ml</t>
  </si>
  <si>
    <t>987464</t>
  </si>
  <si>
    <t>Menalind Professional čistící pěna 400ml</t>
  </si>
  <si>
    <t>988466</t>
  </si>
  <si>
    <t>NO-SPA</t>
  </si>
  <si>
    <t>POR TBL NOB 24X40MG</t>
  </si>
  <si>
    <t>100394</t>
  </si>
  <si>
    <t>394</t>
  </si>
  <si>
    <t>ATROPIN BIOTIKA 1MG</t>
  </si>
  <si>
    <t>INJ 10X1ML/1MG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</si>
  <si>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</si>
  <si>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</si>
  <si>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</si>
  <si>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</si>
  <si>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</si>
  <si>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</si>
  <si>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</si>
  <si>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</si>
  <si>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</si>
  <si>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</si>
  <si>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</si>
  <si>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</si>
  <si>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104336</t>
  </si>
  <si>
    <t>4336</t>
  </si>
  <si>
    <t>CILKANOL</t>
  </si>
  <si>
    <t>CPS 30X300MG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</si>
  <si>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</si>
  <si>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</si>
  <si>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</si>
  <si>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</si>
  <si>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</si>
  <si>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</si>
  <si>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</si>
  <si>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</si>
  <si>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111063</t>
  </si>
  <si>
    <t>11063</t>
  </si>
  <si>
    <t>IBALGIN 600 (IBUPROFEN 600)</t>
  </si>
  <si>
    <t>TBL OBD 30X600MG</t>
  </si>
  <si>
    <t>111242</t>
  </si>
  <si>
    <t>11242</t>
  </si>
  <si>
    <t>GERATAM 1200</t>
  </si>
  <si>
    <t>TBL OBD 60X1200MG</t>
  </si>
  <si>
    <t>117162</t>
  </si>
  <si>
    <t>17162</t>
  </si>
  <si>
    <t>SPASMED 15</t>
  </si>
  <si>
    <t>POR TBL FLM 30X15MG</t>
  </si>
  <si>
    <t>118305</t>
  </si>
  <si>
    <t>18305</t>
  </si>
  <si>
    <t>RINGERFUNDIN B.BRAUN</t>
  </si>
  <si>
    <t>INF SOL10X1000ML PE</t>
  </si>
  <si>
    <t>153487</t>
  </si>
  <si>
    <t>53487</t>
  </si>
  <si>
    <t>COSOPT</t>
  </si>
  <si>
    <t>GTT OPH 1X5ML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</si>
  <si>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</si>
  <si>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</si>
  <si>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</si>
  <si>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</si>
  <si>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</si>
  <si>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</si>
  <si>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</si>
  <si>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159940</t>
  </si>
  <si>
    <t>59940</t>
  </si>
  <si>
    <t>SMECTA</t>
  </si>
  <si>
    <t>PLV POR 1X10SACKU</t>
  </si>
  <si>
    <t>394130</t>
  </si>
  <si>
    <t>B-komplex Zentiva 30drg</t>
  </si>
  <si>
    <t>845329</t>
  </si>
  <si>
    <t>Biopron9 tob.60</t>
  </si>
  <si>
    <t>846346</t>
  </si>
  <si>
    <t>119672</t>
  </si>
  <si>
    <t>DICLOFENAC DUO PHARMASWISS 75 MG</t>
  </si>
  <si>
    <t>POR CPS RDR 30X75MG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</si>
  <si>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</si>
  <si>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</si>
  <si>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</si>
  <si>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</si>
  <si>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</si>
  <si>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</si>
  <si>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</si>
  <si>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849276</t>
  </si>
  <si>
    <t>155875</t>
  </si>
  <si>
    <t>TRENTAL</t>
  </si>
  <si>
    <t>INF SOL 5X5ML/100MG</t>
  </si>
  <si>
    <t>850724</t>
  </si>
  <si>
    <t>120325</t>
  </si>
  <si>
    <t>INDAPAMID STADA 1,5 MG</t>
  </si>
  <si>
    <t>POR TBL PRO 30X1.5MG</t>
  </si>
  <si>
    <t>104071</t>
  </si>
  <si>
    <t>4071</t>
  </si>
  <si>
    <t>INJ 10X2ML</t>
  </si>
  <si>
    <t>158838</t>
  </si>
  <si>
    <t>58838</t>
  </si>
  <si>
    <t>PROPANORM 300MG</t>
  </si>
  <si>
    <t>POR TBL FLM50X300MG</t>
  </si>
  <si>
    <t>920170</t>
  </si>
  <si>
    <t>DZ TRIXO 500 ML</t>
  </si>
  <si>
    <t>58038</t>
  </si>
  <si>
    <t>BETALOC ZOK 50 MG</t>
  </si>
  <si>
    <t>POR TBL PRO 100X50MG</t>
  </si>
  <si>
    <t>109415</t>
  </si>
  <si>
    <t>119683</t>
  </si>
  <si>
    <t>NASIVIN 0,05%</t>
  </si>
  <si>
    <t>NAS SPR SOL 10ML-SK</t>
  </si>
  <si>
    <t>841544</t>
  </si>
  <si>
    <t>KL ETHER 130G</t>
  </si>
  <si>
    <t>841498</t>
  </si>
  <si>
    <t>Carbosorb tbl.20-blistr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</si>
  <si>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</si>
  <si>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</si>
  <si>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</si>
  <si>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</si>
  <si>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</si>
  <si>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</si>
  <si>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</si>
  <si>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</si>
  <si>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900321</t>
  </si>
  <si>
    <t>KL PRIPRAVEK</t>
  </si>
  <si>
    <t>100641</t>
  </si>
  <si>
    <t>641</t>
  </si>
  <si>
    <t>VITAMIN B12 LECIVA 300RG</t>
  </si>
  <si>
    <t>INJ 5X1ML/300RG</t>
  </si>
  <si>
    <t>103417</t>
  </si>
  <si>
    <t>3417</t>
  </si>
  <si>
    <t>BISTON</t>
  </si>
  <si>
    <t>TBL 50X200MG</t>
  </si>
  <si>
    <t>117011</t>
  </si>
  <si>
    <t>17011</t>
  </si>
  <si>
    <t>DICYNONE 250</t>
  </si>
  <si>
    <t>INJ SOL 4X2ML/250MG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</si>
  <si>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</si>
  <si>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</si>
  <si>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</si>
  <si>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</si>
  <si>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</si>
  <si>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</si>
  <si>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</si>
  <si>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</si>
  <si>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185060</t>
  </si>
  <si>
    <t>85060</t>
  </si>
  <si>
    <t>ATARAX</t>
  </si>
  <si>
    <t>TBL OBD 25X25MG</t>
  </si>
  <si>
    <t>193723</t>
  </si>
  <si>
    <t>93723</t>
  </si>
  <si>
    <t>INDOMETACIN 50 BERLIN-CHEMIE</t>
  </si>
  <si>
    <t>SUP 10X50MG</t>
  </si>
  <si>
    <t>194234</t>
  </si>
  <si>
    <t>94234</t>
  </si>
  <si>
    <t>GUAJACURAN</t>
  </si>
  <si>
    <t>DRG 30X200MG-BLISTR</t>
  </si>
  <si>
    <t>394619</t>
  </si>
  <si>
    <t>Menalind Professional masážní gel 200ml</t>
  </si>
  <si>
    <t>102668</t>
  </si>
  <si>
    <t>2668</t>
  </si>
  <si>
    <t>OPHTHALMO-HYDROCORTISON LECIVA</t>
  </si>
  <si>
    <t>UNG OPH 1X5GM 0.5%</t>
  </si>
  <si>
    <t>104160</t>
  </si>
  <si>
    <t>4160</t>
  </si>
  <si>
    <t>TRIAMCINOLON S LECIVA</t>
  </si>
  <si>
    <t>UNG 30GM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</si>
  <si>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</si>
  <si>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</si>
  <si>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</si>
  <si>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</si>
  <si>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</si>
  <si>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</si>
  <si>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</si>
  <si>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111485</t>
  </si>
  <si>
    <t>11485</t>
  </si>
  <si>
    <t>MILGAMMA N</t>
  </si>
  <si>
    <t>INJ 5X2ML</t>
  </si>
  <si>
    <t>159358</t>
  </si>
  <si>
    <t>59358</t>
  </si>
  <si>
    <t>RINGERUV ROZTOK BRAUN</t>
  </si>
  <si>
    <t>INF 10X1000ML(LDPE)</t>
  </si>
  <si>
    <t>187299</t>
  </si>
  <si>
    <t>87299</t>
  </si>
  <si>
    <t>IMUNOR</t>
  </si>
  <si>
    <t>LYO 4X10MG</t>
  </si>
  <si>
    <t>100750</t>
  </si>
  <si>
    <t>162390</t>
  </si>
  <si>
    <t>CHAMOMILLA TEVA</t>
  </si>
  <si>
    <t>SOL 1X100ML</t>
  </si>
  <si>
    <t>102547</t>
  </si>
  <si>
    <t>2547</t>
  </si>
  <si>
    <t>UNG OPH 1X3.5GM</t>
  </si>
  <si>
    <t>176976</t>
  </si>
  <si>
    <t>76976</t>
  </si>
  <si>
    <t>ELOCOM</t>
  </si>
  <si>
    <t>DRM UNG 1X30GM 0.1%</t>
  </si>
  <si>
    <t>191032</t>
  </si>
  <si>
    <t>91032</t>
  </si>
  <si>
    <t>SECATOXIN /R/ FORTE</t>
  </si>
  <si>
    <t>GTT 25ML 25MG/10ML</t>
  </si>
  <si>
    <t>394072</t>
  </si>
  <si>
    <t>KL KAPSLE</t>
  </si>
  <si>
    <t>849382</t>
  </si>
  <si>
    <t>119697</t>
  </si>
  <si>
    <t>COLCHICUM-DISPERT</t>
  </si>
  <si>
    <t>POR TBL OBD 20X500RG</t>
  </si>
  <si>
    <t>900881</t>
  </si>
  <si>
    <t>KL BALS.VISNEVSKI 100G</t>
  </si>
  <si>
    <t>125364</t>
  </si>
  <si>
    <t>25364</t>
  </si>
  <si>
    <t>POR CPS ETD 14X20MG</t>
  </si>
  <si>
    <t>175433</t>
  </si>
  <si>
    <t>75433</t>
  </si>
  <si>
    <t>CHLORPROTHIXEN LECIVA (BLISTR)</t>
  </si>
  <si>
    <t>TBL OBD 30X15MG</t>
  </si>
  <si>
    <t>850729</t>
  </si>
  <si>
    <t>157875</t>
  </si>
  <si>
    <t>PARACETAMOL KABI 10MG/ML</t>
  </si>
  <si>
    <t>INF SOL 10X100ML/1000MG</t>
  </si>
  <si>
    <t>102439</t>
  </si>
  <si>
    <t>2439</t>
  </si>
  <si>
    <t>MARCAINE 0.5%</t>
  </si>
  <si>
    <t>INJ SOL5X20ML/100MG</t>
  </si>
  <si>
    <t>900520</t>
  </si>
  <si>
    <t>KL SOL.ACIDI BORICI 3%,100G</t>
  </si>
  <si>
    <t>FAGRON, KULICH</t>
  </si>
  <si>
    <t>119188</t>
  </si>
  <si>
    <t>19188</t>
  </si>
  <si>
    <t>SUBCUVIA</t>
  </si>
  <si>
    <t>INJ SOL 1X10ML</t>
  </si>
  <si>
    <t>191763</t>
  </si>
  <si>
    <t>91763</t>
  </si>
  <si>
    <t>ZINERYT</t>
  </si>
  <si>
    <t>LOT 1X30ML</t>
  </si>
  <si>
    <t>900007</t>
  </si>
  <si>
    <t>KL SOL.HYD.PEROX.3% 100G</t>
  </si>
  <si>
    <t>130508</t>
  </si>
  <si>
    <t>30508</t>
  </si>
  <si>
    <t>ARGOFAN 75 SR</t>
  </si>
  <si>
    <t>POR TBL PRO 30X75MG</t>
  </si>
  <si>
    <t>911930</t>
  </si>
  <si>
    <t>KL KAL.PERMANGANAS 5 G</t>
  </si>
  <si>
    <t>844547</t>
  </si>
  <si>
    <t>107143</t>
  </si>
  <si>
    <t>OTIPAX</t>
  </si>
  <si>
    <t>AUR GTT SOL 1X16GM</t>
  </si>
  <si>
    <t>176188</t>
  </si>
  <si>
    <t>76188</t>
  </si>
  <si>
    <t>CELASKON</t>
  </si>
  <si>
    <t>TBL 40X100MG</t>
  </si>
  <si>
    <t>921319</t>
  </si>
  <si>
    <t>KL SUPPOSITORIA</t>
  </si>
  <si>
    <t>142475</t>
  </si>
  <si>
    <t>42475</t>
  </si>
  <si>
    <t>MILGAMMA</t>
  </si>
  <si>
    <t>POR TBL OBD 20</t>
  </si>
  <si>
    <t>124973</t>
  </si>
  <si>
    <t>24973</t>
  </si>
  <si>
    <t>OLWEXYA 75 MG</t>
  </si>
  <si>
    <t>POR CPS PRO 28X75MG</t>
  </si>
  <si>
    <t>121856</t>
  </si>
  <si>
    <t>21856</t>
  </si>
  <si>
    <t>CORYOL 3.125</t>
  </si>
  <si>
    <t>PORTBLNOB30X3.125MG</t>
  </si>
  <si>
    <t>101674</t>
  </si>
  <si>
    <t>1674</t>
  </si>
  <si>
    <t>JOX SPR 30ML</t>
  </si>
  <si>
    <t>104062</t>
  </si>
  <si>
    <t>4062</t>
  </si>
  <si>
    <t>CAVINTON</t>
  </si>
  <si>
    <t>INJ 10X2ML/10MG</t>
  </si>
  <si>
    <t>116459</t>
  </si>
  <si>
    <t>16459</t>
  </si>
  <si>
    <t>ARICEPT 10 MG</t>
  </si>
  <si>
    <t>TBL OBD 28X10MG</t>
  </si>
  <si>
    <t>136089</t>
  </si>
  <si>
    <t>QUETIAPIN TEVA 25 MG POTAHOVANÉ TABLETY</t>
  </si>
  <si>
    <t>POR TBL FLM 30X25MG</t>
  </si>
  <si>
    <t>194169</t>
  </si>
  <si>
    <t>94169</t>
  </si>
  <si>
    <t>PLENDIL</t>
  </si>
  <si>
    <t>TBL FC 30X5MG</t>
  </si>
  <si>
    <t>850093</t>
  </si>
  <si>
    <t>125121</t>
  </si>
  <si>
    <t>APO-DICLO SR 100</t>
  </si>
  <si>
    <t>POR TBL RET 30X100MG</t>
  </si>
  <si>
    <t>850027</t>
  </si>
  <si>
    <t>125122</t>
  </si>
  <si>
    <t>POR TBL RET 100X100MG</t>
  </si>
  <si>
    <t>396374</t>
  </si>
  <si>
    <t>KL SOL.ACIDI BORICI 3% 500G</t>
  </si>
  <si>
    <t>107678</t>
  </si>
  <si>
    <t>KALIUMCHLORID 7.45% BRAUN</t>
  </si>
  <si>
    <t>INF CNC SOL 20X20ML</t>
  </si>
  <si>
    <t>176954</t>
  </si>
  <si>
    <t>ALGIFEN NEO</t>
  </si>
  <si>
    <t>POR GTT SOL 1X50ML</t>
  </si>
  <si>
    <t>179327</t>
  </si>
  <si>
    <t>DORETA 75 MG/650 MG</t>
  </si>
  <si>
    <t>202701</t>
  </si>
  <si>
    <t>POR TBL ENT 90X20MG</t>
  </si>
  <si>
    <t>198054</t>
  </si>
  <si>
    <t>SANVAL 10 MG</t>
  </si>
  <si>
    <t>POR TBL FLM 20X10MG</t>
  </si>
  <si>
    <t>202924</t>
  </si>
  <si>
    <t>POR TBL FLM 10X250MG</t>
  </si>
  <si>
    <t>171031</t>
  </si>
  <si>
    <t>NASIVIN SENSITIVE 0,05%</t>
  </si>
  <si>
    <t>NAS SPR SOL 1X10ML/5MG</t>
  </si>
  <si>
    <t>23987</t>
  </si>
  <si>
    <t>DZ OCTENISEPT drm. sol. 250 ml</t>
  </si>
  <si>
    <t>DRM SOL 1X250ML</t>
  </si>
  <si>
    <t>901176</t>
  </si>
  <si>
    <t>IR AC.BORICI AQ.OPHTAL.50 ML</t>
  </si>
  <si>
    <t>IR OČNI VODA 50 ml</t>
  </si>
  <si>
    <t>115529</t>
  </si>
  <si>
    <t>15529</t>
  </si>
  <si>
    <t>SINECOD</t>
  </si>
  <si>
    <t>PORSIR1X200ML/300MG</t>
  </si>
  <si>
    <t>119686</t>
  </si>
  <si>
    <t>NASIVIN 0,01%</t>
  </si>
  <si>
    <t>NAS GTT SOL 1X5ML</t>
  </si>
  <si>
    <t>201703</t>
  </si>
  <si>
    <t>FLUCINAR</t>
  </si>
  <si>
    <t>DRM UNG 1X15GM 0.025%</t>
  </si>
  <si>
    <t>214620</t>
  </si>
  <si>
    <t>VASOCARDIN SR 200</t>
  </si>
  <si>
    <t>POR TBL PRO 30X200MG</t>
  </si>
  <si>
    <t>214619</t>
  </si>
  <si>
    <t>TRENTAL 400</t>
  </si>
  <si>
    <t>POR TBL RET 100X400MG</t>
  </si>
  <si>
    <t>214593</t>
  </si>
  <si>
    <t>ERCEFURYL 200 MG CPS.</t>
  </si>
  <si>
    <t>POR CPS DUR 14X200MG</t>
  </si>
  <si>
    <t>847908</t>
  </si>
  <si>
    <t>155052</t>
  </si>
  <si>
    <t>IBALGIN KRÉM 100G</t>
  </si>
  <si>
    <t xml:space="preserve">DRM CRM 1X100GM </t>
  </si>
  <si>
    <t>203954</t>
  </si>
  <si>
    <t>BISEPTOL 480</t>
  </si>
  <si>
    <t>POR TBL NOB 28X480MG</t>
  </si>
  <si>
    <t>214616</t>
  </si>
  <si>
    <t>214628</t>
  </si>
  <si>
    <t>VASOCARDIN 50</t>
  </si>
  <si>
    <t>POR TBL NOB 50X50MG</t>
  </si>
  <si>
    <t>501542</t>
  </si>
  <si>
    <t>KL CPS NITROFURANTOIN 100MG</t>
  </si>
  <si>
    <t>50 CPS</t>
  </si>
  <si>
    <t>990927</t>
  </si>
  <si>
    <t>Klysma salinické 135ml</t>
  </si>
  <si>
    <t>115714</t>
  </si>
  <si>
    <t>POR TBL FLM 50X320MG/60MG</t>
  </si>
  <si>
    <t>132577</t>
  </si>
  <si>
    <t>ISICOM 100 MG</t>
  </si>
  <si>
    <t>POR TBL NOB 100X125MG</t>
  </si>
  <si>
    <t>216199</t>
  </si>
  <si>
    <t>KLACID 500</t>
  </si>
  <si>
    <t>POR TBL FLM 14X500MG</t>
  </si>
  <si>
    <t>116046</t>
  </si>
  <si>
    <t>187121</t>
  </si>
  <si>
    <t>ELIDEL 10 MG/G KRÉM</t>
  </si>
  <si>
    <t>DRM CRM 1X15GM</t>
  </si>
  <si>
    <t>185546</t>
  </si>
  <si>
    <t>BRUFEDOL 400 MG ŠUMIVÉ GRANULE</t>
  </si>
  <si>
    <t>POR GRA EFF 30X400MG</t>
  </si>
  <si>
    <t>501596</t>
  </si>
  <si>
    <t>ECOLAV Výplach očí 100ml</t>
  </si>
  <si>
    <t>100 ml</t>
  </si>
  <si>
    <t>215851</t>
  </si>
  <si>
    <t>TRANSMETIL 500 MG TABLETY</t>
  </si>
  <si>
    <t>POR TBL ENT 10X500MG</t>
  </si>
  <si>
    <t>215605</t>
  </si>
  <si>
    <t>P</t>
  </si>
  <si>
    <t>56972</t>
  </si>
  <si>
    <t>TRITACE 1,25 MG</t>
  </si>
  <si>
    <t>POR TBL NOB 20X1.25MG</t>
  </si>
  <si>
    <t>109709</t>
  </si>
  <si>
    <t>9709</t>
  </si>
  <si>
    <t>SOLU-MEDROL</t>
  </si>
  <si>
    <t>INJ SIC 1X40MG+1ML</t>
  </si>
  <si>
    <t>112892</t>
  </si>
  <si>
    <t>12892</t>
  </si>
  <si>
    <t>115864</t>
  </si>
  <si>
    <t>15864</t>
  </si>
  <si>
    <t>TRITACE 10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</si>
  <si>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</si>
  <si>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</si>
  <si>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</si>
  <si>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</si>
  <si>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</si>
  <si>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</si>
  <si>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</si>
  <si>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</si>
  <si>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</si>
  <si>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</si>
  <si>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</si>
  <si>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</si>
  <si>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147740</t>
  </si>
  <si>
    <t>47740</t>
  </si>
  <si>
    <t>RIVOCOR 5</t>
  </si>
  <si>
    <t>POR TBL FLM 30X5MG</t>
  </si>
  <si>
    <t>147741</t>
  </si>
  <si>
    <t>47741</t>
  </si>
  <si>
    <t>RIVOCOR 10</t>
  </si>
  <si>
    <t>POR TBL FLM 30X10MG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</si>
  <si>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</si>
  <si>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</si>
  <si>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</si>
  <si>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</si>
  <si>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</si>
  <si>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</si>
  <si>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</si>
  <si>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</si>
  <si>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</si>
  <si>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</si>
  <si>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</si>
  <si>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</si>
  <si>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</si>
  <si>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</si>
  <si>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</si>
  <si>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166030</t>
  </si>
  <si>
    <t>66030</t>
  </si>
  <si>
    <t>ZODAC</t>
  </si>
  <si>
    <t>TBL OBD 30X10MG</t>
  </si>
  <si>
    <t>166759</t>
  </si>
  <si>
    <t>KINITO 50 MG, POTAHOVANÉ TABLETY</t>
  </si>
  <si>
    <t>POR TBL FLM 40X50MG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</si>
  <si>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</si>
  <si>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</si>
  <si>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</si>
  <si>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</si>
  <si>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</si>
  <si>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</si>
  <si>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</si>
  <si>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</si>
  <si>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191280</t>
  </si>
  <si>
    <t>91280</t>
  </si>
  <si>
    <t>RANITAL</t>
  </si>
  <si>
    <t>TBL 30X150MG</t>
  </si>
  <si>
    <t>193016</t>
  </si>
  <si>
    <t>93016</t>
  </si>
  <si>
    <t>SORTIS 20MG</t>
  </si>
  <si>
    <t>TBL OBD 30X20MG</t>
  </si>
  <si>
    <t>196977</t>
  </si>
  <si>
    <t>96977</t>
  </si>
  <si>
    <t>XANAX</t>
  </si>
  <si>
    <t>844410</t>
  </si>
  <si>
    <t>106344</t>
  </si>
  <si>
    <t>LANZUL 15 MG</t>
  </si>
  <si>
    <t>POR CPS ETD 28X15MG</t>
  </si>
  <si>
    <t>844651</t>
  </si>
  <si>
    <t>101205</t>
  </si>
  <si>
    <t>PRESTARIUM NEO</t>
  </si>
  <si>
    <t>849453</t>
  </si>
  <si>
    <t>163077</t>
  </si>
  <si>
    <t>AMARYL 2 MG</t>
  </si>
  <si>
    <t>POR TBL NOB 30X2MG</t>
  </si>
  <si>
    <t>850087</t>
  </si>
  <si>
    <t>120791</t>
  </si>
  <si>
    <t>APO-PERINDO 4 MG</t>
  </si>
  <si>
    <t>POR TBL NOB 30X4MG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</si>
  <si>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</si>
  <si>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</si>
  <si>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</si>
  <si>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</si>
  <si>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</si>
  <si>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</si>
  <si>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</si>
  <si>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</si>
  <si>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</si>
  <si>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</si>
  <si>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</si>
  <si>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142546</t>
  </si>
  <si>
    <t>42546</t>
  </si>
  <si>
    <t>LACTULOSE AL SIRUP</t>
  </si>
  <si>
    <t>POR SIR 1X200ML</t>
  </si>
  <si>
    <t>142755</t>
  </si>
  <si>
    <t>42755</t>
  </si>
  <si>
    <t>TRANSTEC 35 MCG/H</t>
  </si>
  <si>
    <t>DRM EMP TDR 5X20MG</t>
  </si>
  <si>
    <t>844377</t>
  </si>
  <si>
    <t>102684</t>
  </si>
  <si>
    <t>BETAHISTIN ACTAVIS 16 MG</t>
  </si>
  <si>
    <t>POR TBL NOB 60X16MG</t>
  </si>
  <si>
    <t>845492</t>
  </si>
  <si>
    <t>114068</t>
  </si>
  <si>
    <t>LOZAP 100 ZENTIVA</t>
  </si>
  <si>
    <t>POR TBL FLM 30X100MG</t>
  </si>
  <si>
    <t>849187</t>
  </si>
  <si>
    <t>111902</t>
  </si>
  <si>
    <t>NITRESAN 20 MG</t>
  </si>
  <si>
    <t>POR TBL NOB 30X20MG</t>
  </si>
  <si>
    <t>193015</t>
  </si>
  <si>
    <t>93015</t>
  </si>
  <si>
    <t>SORTIS 10 MG</t>
  </si>
  <si>
    <t>POR TBL FLM100X10MG</t>
  </si>
  <si>
    <t>848895</t>
  </si>
  <si>
    <t>151056</t>
  </si>
  <si>
    <t>LAMICTAL 100 MG</t>
  </si>
  <si>
    <t>POR TBL NOB 42X100MG</t>
  </si>
  <si>
    <t>117431</t>
  </si>
  <si>
    <t>17431</t>
  </si>
  <si>
    <t>CITALEC 20 ZENTIVA</t>
  </si>
  <si>
    <t>POR TBL FLM30X20MG</t>
  </si>
  <si>
    <t>184396</t>
  </si>
  <si>
    <t>84396</t>
  </si>
  <si>
    <t>CPS 20X100MG</t>
  </si>
  <si>
    <t>16913</t>
  </si>
  <si>
    <t>MOXOSTAD 0,2 MG</t>
  </si>
  <si>
    <t>POR TBL FLM 30X0.2MG</t>
  </si>
  <si>
    <t>844243</t>
  </si>
  <si>
    <t>112561</t>
  </si>
  <si>
    <t>RECOXA 15</t>
  </si>
  <si>
    <t>POR TBL NOB 30X15MG</t>
  </si>
  <si>
    <t>114569</t>
  </si>
  <si>
    <t>OLANZAPIN SANDOZ 10 MG</t>
  </si>
  <si>
    <t>POR TBL FLM 28X10MG</t>
  </si>
  <si>
    <t>846141</t>
  </si>
  <si>
    <t>107794</t>
  </si>
  <si>
    <t>ZOXON 4</t>
  </si>
  <si>
    <t>POR TBL NOB 90X4MG</t>
  </si>
  <si>
    <t>119590</t>
  </si>
  <si>
    <t>19590</t>
  </si>
  <si>
    <t>TORVACARD 10</t>
  </si>
  <si>
    <t>213480</t>
  </si>
  <si>
    <t>FRAXIPARINE FORTE</t>
  </si>
  <si>
    <t>INJ SOL 10X0.6ML</t>
  </si>
  <si>
    <t>213477</t>
  </si>
  <si>
    <t>213489</t>
  </si>
  <si>
    <t>FRAXIPARINE</t>
  </si>
  <si>
    <t>132689</t>
  </si>
  <si>
    <t>POR TBL FLM 60X20MG</t>
  </si>
  <si>
    <t>187427</t>
  </si>
  <si>
    <t>LETROX 100</t>
  </si>
  <si>
    <t>POR TBL NOB 100X100RG II</t>
  </si>
  <si>
    <t>394327</t>
  </si>
  <si>
    <t>124372</t>
  </si>
  <si>
    <t>Flavamed tablety por.tbl.nob.20x30mg</t>
  </si>
  <si>
    <t>50113006</t>
  </si>
  <si>
    <t>133341</t>
  </si>
  <si>
    <t>33341</t>
  </si>
  <si>
    <t>CUBITAN S PŘÍCHUTÍ VANILKOVOU (SOL)</t>
  </si>
  <si>
    <t>POR SOL 1X200ML</t>
  </si>
  <si>
    <t>133220</t>
  </si>
  <si>
    <t>33220</t>
  </si>
  <si>
    <t>PROTIFAR</t>
  </si>
  <si>
    <t>POR PLV SOL 1X225GM</t>
  </si>
  <si>
    <t>33847</t>
  </si>
  <si>
    <t>NUTRIDRINK S PŘÍCHUTÍ VANILKOVOU</t>
  </si>
  <si>
    <t>POR SOL 4X200ML</t>
  </si>
  <si>
    <t>33855</t>
  </si>
  <si>
    <t>NUTRIDRINK BALÍČEK 5+1</t>
  </si>
  <si>
    <t>POR SOL 6X200ML</t>
  </si>
  <si>
    <t>33859</t>
  </si>
  <si>
    <t>NUTRIDRINK JUICE STYLE S PŘÍCHUTÍ JABLEČNOU</t>
  </si>
  <si>
    <t>33851</t>
  </si>
  <si>
    <t>NUTRIDRINK PROTEIN S PŘÍCHUTÍ VANILKOVOU</t>
  </si>
  <si>
    <t>50113013</t>
  </si>
  <si>
    <t>207116</t>
  </si>
  <si>
    <t>OFLOXIN INF</t>
  </si>
  <si>
    <t>INF SOL 10X100ML</t>
  </si>
  <si>
    <t>101066</t>
  </si>
  <si>
    <t>1066</t>
  </si>
  <si>
    <t>FRAMYKOIN</t>
  </si>
  <si>
    <t>UNG 1X10GM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</si>
  <si>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</si>
  <si>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</si>
  <si>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</si>
  <si>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</si>
  <si>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</si>
  <si>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</si>
  <si>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</si>
  <si>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</si>
  <si>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117149</t>
  </si>
  <si>
    <t>17149</t>
  </si>
  <si>
    <t>POR TBL FLM12X375MG</t>
  </si>
  <si>
    <t>120605</t>
  </si>
  <si>
    <t>20605</t>
  </si>
  <si>
    <t>COLOMYCIN INJEKCE 1000000 IU</t>
  </si>
  <si>
    <t>INJ PLV SOL 10X1MU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</si>
  <si>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</si>
  <si>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</si>
  <si>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</si>
  <si>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</si>
  <si>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</si>
  <si>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</si>
  <si>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</si>
  <si>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</si>
  <si>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</si>
  <si>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</si>
  <si>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</si>
  <si>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</si>
  <si>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197654</t>
  </si>
  <si>
    <t>97654</t>
  </si>
  <si>
    <t>DOXYBENE 100MG</t>
  </si>
  <si>
    <t>CPS 10X100MG</t>
  </si>
  <si>
    <t>844576</t>
  </si>
  <si>
    <t>100339</t>
  </si>
  <si>
    <t>DALACIN C 300 MG</t>
  </si>
  <si>
    <t>POR CPS DUR 16X300MG</t>
  </si>
  <si>
    <t>847476</t>
  </si>
  <si>
    <t>112782</t>
  </si>
  <si>
    <t xml:space="preserve">GENTAMICIN B.BRAUN 3 MG/ML INFUZNÍ ROZTOK </t>
  </si>
  <si>
    <t>INF SOL 20X80ML</t>
  </si>
  <si>
    <t>117171</t>
  </si>
  <si>
    <t>17171</t>
  </si>
  <si>
    <t>BELOGENT MAST</t>
  </si>
  <si>
    <t>131656</t>
  </si>
  <si>
    <t>CEFTAZIDIM KABI 2 GM</t>
  </si>
  <si>
    <t>INJ+INF PLV SOL 10X2GM</t>
  </si>
  <si>
    <t>188746</t>
  </si>
  <si>
    <t>88746</t>
  </si>
  <si>
    <t>FUCIDIN</t>
  </si>
  <si>
    <t>UNG 1X15GM 2%</t>
  </si>
  <si>
    <t>144328</t>
  </si>
  <si>
    <t>GARAMYCIN SCHWAMM</t>
  </si>
  <si>
    <t>DRM SPO 1X130MG</t>
  </si>
  <si>
    <t>193207</t>
  </si>
  <si>
    <t>93207</t>
  </si>
  <si>
    <t>TOBREX</t>
  </si>
  <si>
    <t>UNG OPH 3.5GM 0.3%</t>
  </si>
  <si>
    <t>113453</t>
  </si>
  <si>
    <t>PIPERACILLIN/TAZOBACTAM KABI 4 G/0,5 G</t>
  </si>
  <si>
    <t>INF PLV SOL 10X4.5GM</t>
  </si>
  <si>
    <t>112738</t>
  </si>
  <si>
    <t>12738</t>
  </si>
  <si>
    <t>DOXYHEXAL 200 TABS</t>
  </si>
  <si>
    <t>TBL 20X200MG</t>
  </si>
  <si>
    <t>183926</t>
  </si>
  <si>
    <t>AZEPO 1 G</t>
  </si>
  <si>
    <t>INJ+INF PLV SOL 10X1GM</t>
  </si>
  <si>
    <t>202911</t>
  </si>
  <si>
    <t>DILIZOLEN 2 MG/ML</t>
  </si>
  <si>
    <t>INF SOL 10X300ML/600MG</t>
  </si>
  <si>
    <t>136083</t>
  </si>
  <si>
    <t>AMPICILLIN AND SULBACTAM IBI 1 G + 500 MG PRÁŠEK P</t>
  </si>
  <si>
    <t>INJ PLV SOL 10X1G+500MG/LAH</t>
  </si>
  <si>
    <t>151458</t>
  </si>
  <si>
    <t>CEFUROXIM KABI 1500 MG</t>
  </si>
  <si>
    <t>INJ+INF PLV SOL 10X1.5GM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</si>
  <si>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</si>
  <si>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</si>
  <si>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</si>
  <si>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</si>
  <si>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</si>
  <si>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</si>
  <si>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</si>
  <si>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</si>
  <si>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</si>
  <si>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</si>
  <si>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197699</t>
  </si>
  <si>
    <t xml:space="preserve">LINEZOLID SANDOZ 600 MG </t>
  </si>
  <si>
    <t>POR TBL FLM 10X600MG</t>
  </si>
  <si>
    <t>201967</t>
  </si>
  <si>
    <t>VULMIZOLIN 1,0</t>
  </si>
  <si>
    <t>INJ PLV SOL 10X1GM</t>
  </si>
  <si>
    <t>115658</t>
  </si>
  <si>
    <t>15658</t>
  </si>
  <si>
    <t>CIPLOX 500</t>
  </si>
  <si>
    <t>195147</t>
  </si>
  <si>
    <t>AMIKACIN MEDOPHARM 500 MG/2 ML</t>
  </si>
  <si>
    <t>INJ+INF SOL 10X2ML/500MG</t>
  </si>
  <si>
    <t>207280</t>
  </si>
  <si>
    <t>FUROLIN TABLETY</t>
  </si>
  <si>
    <t>105951</t>
  </si>
  <si>
    <t>5951</t>
  </si>
  <si>
    <t>AMOKSIKLAV 1G</t>
  </si>
  <si>
    <t>TBL OBD 14X1GM</t>
  </si>
  <si>
    <t>185525</t>
  </si>
  <si>
    <t>85525</t>
  </si>
  <si>
    <t>AMOKSIKLAV</t>
  </si>
  <si>
    <t>TBL OBD 21X625MG</t>
  </si>
  <si>
    <t>145010</t>
  </si>
  <si>
    <t>45010</t>
  </si>
  <si>
    <t>AZITROMYCIN SANDOZ 500 MG</t>
  </si>
  <si>
    <t>POR TBL FLM 3X500MG</t>
  </si>
  <si>
    <t>166269</t>
  </si>
  <si>
    <t>VANCOMYCIN MYLAN 1000 MG</t>
  </si>
  <si>
    <t>INF PLV SOL 1X1GM</t>
  </si>
  <si>
    <t>183817</t>
  </si>
  <si>
    <t>ARCHIFAR 1 G</t>
  </si>
  <si>
    <t>50113014</t>
  </si>
  <si>
    <t>113798</t>
  </si>
  <si>
    <t>13798</t>
  </si>
  <si>
    <t>CANESTEN KRÉM</t>
  </si>
  <si>
    <t>CRM 1X20GM/200MG</t>
  </si>
  <si>
    <t>850734</t>
  </si>
  <si>
    <t>149384</t>
  </si>
  <si>
    <t>ECALTA 100 MG</t>
  </si>
  <si>
    <t>INF PLV CSL 100MG+30ML</t>
  </si>
  <si>
    <t>64942</t>
  </si>
  <si>
    <t>DIFLUCAN 100 MG</t>
  </si>
  <si>
    <t>POR CPS DUR 28X100MG</t>
  </si>
  <si>
    <t>50113002</t>
  </si>
  <si>
    <t>103414</t>
  </si>
  <si>
    <t>3414</t>
  </si>
  <si>
    <t>NUTRIFLEX PERI</t>
  </si>
  <si>
    <t>INF SOL 5X2000ML</t>
  </si>
  <si>
    <t>100502</t>
  </si>
  <si>
    <t>502</t>
  </si>
  <si>
    <t>MESOCAIN</t>
  </si>
  <si>
    <t>INJ 10X10ML 1%</t>
  </si>
  <si>
    <t>900441</t>
  </si>
  <si>
    <t>KL ETHER  LÉKOPISNÝ 1000 ml Fagron, Kulich</t>
  </si>
  <si>
    <t>jednotka 1 ks   UN 1155</t>
  </si>
  <si>
    <t>2684</t>
  </si>
  <si>
    <t>GEL 1X20GM</t>
  </si>
  <si>
    <t>156926</t>
  </si>
  <si>
    <t>56926</t>
  </si>
  <si>
    <t>AQUA PRO INJECTIONE BRAUN</t>
  </si>
  <si>
    <t>INJ SOL 20X10ML-PLA</t>
  </si>
  <si>
    <t>900406</t>
  </si>
  <si>
    <t>KL SOL.NOVIKOV 10G</t>
  </si>
  <si>
    <t>920200</t>
  </si>
  <si>
    <t>15877</t>
  </si>
  <si>
    <t>DZ BRAUNOL 1 L</t>
  </si>
  <si>
    <t>921459</t>
  </si>
  <si>
    <t>KL ZASYP NA RANY 100G</t>
  </si>
  <si>
    <t>930224</t>
  </si>
  <si>
    <t>KL BENZINUM 900ml/ 600g</t>
  </si>
  <si>
    <t>UN 3295</t>
  </si>
  <si>
    <t>4269</t>
  </si>
  <si>
    <t>IRUXOL MONO</t>
  </si>
  <si>
    <t>DRM UNG 1X10GM</t>
  </si>
  <si>
    <t>500979</t>
  </si>
  <si>
    <t>KL MS HYDROG.PEROX. 3% 500g</t>
  </si>
  <si>
    <t>393998</t>
  </si>
  <si>
    <t>1001</t>
  </si>
  <si>
    <t>KL SOL.NOVIKOV 40 g KULICH</t>
  </si>
  <si>
    <t>192143</t>
  </si>
  <si>
    <t>DIPROPHOS</t>
  </si>
  <si>
    <t>INJ SUS 5X1ML/7MG</t>
  </si>
  <si>
    <t>110680</t>
  </si>
  <si>
    <t>10680</t>
  </si>
  <si>
    <t>CORYOL 12,5</t>
  </si>
  <si>
    <t>POR TBLNOB30X12.5MG</t>
  </si>
  <si>
    <t>166938</t>
  </si>
  <si>
    <t>66938</t>
  </si>
  <si>
    <t>TAGREN</t>
  </si>
  <si>
    <t>TBL 30X250MG</t>
  </si>
  <si>
    <t>47256</t>
  </si>
  <si>
    <t>INF SOL 20X100ML-PE</t>
  </si>
  <si>
    <t>100499</t>
  </si>
  <si>
    <t>499</t>
  </si>
  <si>
    <t>INJ 5X10ML 20%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</si>
  <si>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</si>
  <si>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</si>
  <si>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</si>
  <si>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</si>
  <si>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</si>
  <si>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</si>
  <si>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</si>
  <si>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</si>
  <si>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102477</t>
  </si>
  <si>
    <t>2477</t>
  </si>
  <si>
    <t>TBL 20X5MG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</si>
  <si>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</si>
  <si>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</si>
  <si>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</si>
  <si>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</si>
  <si>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</si>
  <si>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</si>
  <si>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</si>
  <si>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</si>
  <si>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</si>
  <si>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</t>
  </si>
  <si>
    <t>TBL 50X100MG</t>
  </si>
  <si>
    <t>102785</t>
  </si>
  <si>
    <t>2785</t>
  </si>
  <si>
    <t>FUROSEMID SLOVAKOFARMA FORTE</t>
  </si>
  <si>
    <t>TBL 10X250MG</t>
  </si>
  <si>
    <t>102871</t>
  </si>
  <si>
    <t>2871</t>
  </si>
  <si>
    <t>VIREGYT-K</t>
  </si>
  <si>
    <t>CPS 50X100MG</t>
  </si>
  <si>
    <t>104063</t>
  </si>
  <si>
    <t>4063</t>
  </si>
  <si>
    <t>TBL 50X5MG</t>
  </si>
  <si>
    <t>107981</t>
  </si>
  <si>
    <t>7981</t>
  </si>
  <si>
    <t>INJ 10X2ML/1000MG</t>
  </si>
  <si>
    <t>110151</t>
  </si>
  <si>
    <t>10151</t>
  </si>
  <si>
    <t>LOPERON CPS</t>
  </si>
  <si>
    <t>POR CPS DUR 10X2MG</t>
  </si>
  <si>
    <t>114773</t>
  </si>
  <si>
    <t>1055525</t>
  </si>
  <si>
    <t>ISUPREL inj.</t>
  </si>
  <si>
    <t>5x1 ml</t>
  </si>
  <si>
    <t>114957</t>
  </si>
  <si>
    <t>14957</t>
  </si>
  <si>
    <t>RIVOTRIL 0.5 MG</t>
  </si>
  <si>
    <t>TBL 50X0.5MG</t>
  </si>
  <si>
    <t>130434</t>
  </si>
  <si>
    <t>30434</t>
  </si>
  <si>
    <t>TBL 100X25MG</t>
  </si>
  <si>
    <t>145273</t>
  </si>
  <si>
    <t>45273</t>
  </si>
  <si>
    <t>ENAP 5MG</t>
  </si>
  <si>
    <t>TBL 30X5MG</t>
  </si>
  <si>
    <t>145310</t>
  </si>
  <si>
    <t>45310</t>
  </si>
  <si>
    <t>ANACID</t>
  </si>
  <si>
    <t>SUS 12X5ML(SACKY)</t>
  </si>
  <si>
    <t>146981</t>
  </si>
  <si>
    <t>46981</t>
  </si>
  <si>
    <t>BETALOC SR 200MG</t>
  </si>
  <si>
    <t>TBL RET 30X200MG</t>
  </si>
  <si>
    <t>157586</t>
  </si>
  <si>
    <t>57586</t>
  </si>
  <si>
    <t>ESPUMISAN</t>
  </si>
  <si>
    <t>PORCPSMOL50X40MG-BL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</si>
  <si>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</si>
  <si>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</si>
  <si>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</si>
  <si>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</si>
  <si>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</si>
  <si>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</si>
  <si>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</si>
  <si>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</si>
  <si>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</si>
  <si>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</si>
  <si>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</si>
  <si>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</si>
  <si>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</si>
  <si>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</si>
  <si>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</si>
  <si>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</si>
  <si>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</si>
  <si>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</si>
  <si>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</si>
  <si>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</si>
  <si>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</si>
  <si>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</si>
  <si>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</si>
  <si>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</si>
  <si>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184284</t>
  </si>
  <si>
    <t>CONCOR COMBI 5 MG/5 MG</t>
  </si>
  <si>
    <t>POR TBL NOB 30</t>
  </si>
  <si>
    <t>185656</t>
  </si>
  <si>
    <t>85656</t>
  </si>
  <si>
    <t>DORSIFLEX</t>
  </si>
  <si>
    <t>TBL 30X200MG</t>
  </si>
  <si>
    <t>187076</t>
  </si>
  <si>
    <t>87076</t>
  </si>
  <si>
    <t>ERDOMED 300MG</t>
  </si>
  <si>
    <t>CPS 20X300MG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</si>
  <si>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</si>
  <si>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</si>
  <si>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</si>
  <si>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</si>
  <si>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</si>
  <si>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</si>
  <si>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</si>
  <si>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</si>
  <si>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TBL 40X10MG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</si>
  <si>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</si>
  <si>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</si>
  <si>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</si>
  <si>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</si>
  <si>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</si>
  <si>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</si>
  <si>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</si>
  <si>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</si>
  <si>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197402</t>
  </si>
  <si>
    <t>97402</t>
  </si>
  <si>
    <t>TBL FC 50X100MG</t>
  </si>
  <si>
    <t>843905</t>
  </si>
  <si>
    <t>103391</t>
  </si>
  <si>
    <t>MUCOSOLVAN</t>
  </si>
  <si>
    <t>POR GTT SOL+INH SOL 60ML</t>
  </si>
  <si>
    <t>847434</t>
  </si>
  <si>
    <t>125440</t>
  </si>
  <si>
    <t>INHIBACE 2,5 MG</t>
  </si>
  <si>
    <t>POR TBL FLM 100X2.5MG</t>
  </si>
  <si>
    <t>847713</t>
  </si>
  <si>
    <t>125526</t>
  </si>
  <si>
    <t>POR TBL FLM 100X400MG</t>
  </si>
  <si>
    <t>848632</t>
  </si>
  <si>
    <t>125315</t>
  </si>
  <si>
    <t>INJ SOL 12X2ML/100MG</t>
  </si>
  <si>
    <t>848950</t>
  </si>
  <si>
    <t>155148</t>
  </si>
  <si>
    <t>POR TBL NOB 12X500MG</t>
  </si>
  <si>
    <t>849254</t>
  </si>
  <si>
    <t>155780</t>
  </si>
  <si>
    <t>GODASAL 100</t>
  </si>
  <si>
    <t>POR TBL NOB 20</t>
  </si>
  <si>
    <t>849535</t>
  </si>
  <si>
    <t>134292</t>
  </si>
  <si>
    <t>VALSACOMBI 160 MG/25 MG</t>
  </si>
  <si>
    <t>POR TBL FLM 28</t>
  </si>
  <si>
    <t>849713</t>
  </si>
  <si>
    <t>125046</t>
  </si>
  <si>
    <t>APO-AMLO 10</t>
  </si>
  <si>
    <t>905097</t>
  </si>
  <si>
    <t>158767</t>
  </si>
  <si>
    <t>DZ OCTENISEPT 250 ml</t>
  </si>
  <si>
    <t>sprej</t>
  </si>
  <si>
    <t>51384</t>
  </si>
  <si>
    <t>INF SOL 10X1000MLPLAH</t>
  </si>
  <si>
    <t>53761</t>
  </si>
  <si>
    <t>NEBILET</t>
  </si>
  <si>
    <t>POR TBL NOB 28X5MG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</si>
  <si>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</si>
  <si>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</si>
  <si>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</si>
  <si>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</si>
  <si>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</si>
  <si>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</si>
  <si>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</si>
  <si>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</si>
  <si>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</si>
  <si>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104380</t>
  </si>
  <si>
    <t>4380</t>
  </si>
  <si>
    <t>TENSAMIN</t>
  </si>
  <si>
    <t>INJ 10X5ML</t>
  </si>
  <si>
    <t>111337</t>
  </si>
  <si>
    <t>52421</t>
  </si>
  <si>
    <t>GERATAM 3 G</t>
  </si>
  <si>
    <t>INJ SOL 4X15ML/3GM</t>
  </si>
  <si>
    <t>128216</t>
  </si>
  <si>
    <t>28216</t>
  </si>
  <si>
    <t>LYRICA 75 MG</t>
  </si>
  <si>
    <t>POR CPSDUR14X75MG</t>
  </si>
  <si>
    <t>131089</t>
  </si>
  <si>
    <t>31089</t>
  </si>
  <si>
    <t>NITROMINT 2.6MG</t>
  </si>
  <si>
    <t>TBL RET 60X2.6MG</t>
  </si>
  <si>
    <t>145981</t>
  </si>
  <si>
    <t>45981</t>
  </si>
  <si>
    <t>CERNEVIT</t>
  </si>
  <si>
    <t>INJ PLV SOL10X750MG</t>
  </si>
  <si>
    <t>153642</t>
  </si>
  <si>
    <t>53642</t>
  </si>
  <si>
    <t>DIROTON 10MG</t>
  </si>
  <si>
    <t>TBL 28X10MG</t>
  </si>
  <si>
    <t>185733</t>
  </si>
  <si>
    <t>85733</t>
  </si>
  <si>
    <t>ISOKET LOSUNG 0.1% PRO INFUS.</t>
  </si>
  <si>
    <t>INJ PRO INF 10X10ML</t>
  </si>
  <si>
    <t>194919</t>
  </si>
  <si>
    <t>94919</t>
  </si>
  <si>
    <t>AMBROBENE 7.5MG/ML</t>
  </si>
  <si>
    <t>SOL 1X40ML</t>
  </si>
  <si>
    <t>196610</t>
  </si>
  <si>
    <t>96610</t>
  </si>
  <si>
    <t>APAURIN</t>
  </si>
  <si>
    <t>199336</t>
  </si>
  <si>
    <t>99336</t>
  </si>
  <si>
    <t>GLURENORM</t>
  </si>
  <si>
    <t>TBL 30X30MG</t>
  </si>
  <si>
    <t>847400</t>
  </si>
  <si>
    <t>Cathejell Lidokain gel anestezující inj</t>
  </si>
  <si>
    <t>1x12,5g</t>
  </si>
  <si>
    <t>100409</t>
  </si>
  <si>
    <t>409</t>
  </si>
  <si>
    <t>CALCIUM CHLORATUM BIOTIKA</t>
  </si>
  <si>
    <t>110555</t>
  </si>
  <si>
    <t>10555</t>
  </si>
  <si>
    <t>PAR LQF 20X100ML-PE</t>
  </si>
  <si>
    <t>118175</t>
  </si>
  <si>
    <t>18175</t>
  </si>
  <si>
    <t>PROPOFOL 1% MCT/LCT FRESENIUS</t>
  </si>
  <si>
    <t>INJ EML 10X100ML</t>
  </si>
  <si>
    <t>159398</t>
  </si>
  <si>
    <t>59398</t>
  </si>
  <si>
    <t>TRACUTIL</t>
  </si>
  <si>
    <t>INF 5X10ML</t>
  </si>
  <si>
    <t>194916</t>
  </si>
  <si>
    <t>94916</t>
  </si>
  <si>
    <t>INJ 5X2ML/15MG</t>
  </si>
  <si>
    <t>100392</t>
  </si>
  <si>
    <t>392</t>
  </si>
  <si>
    <t>ATROPIN BIOTIKA 0.5MG</t>
  </si>
  <si>
    <t>101940</t>
  </si>
  <si>
    <t>1940</t>
  </si>
  <si>
    <t>OXAZEPAM TBL.20X10MG</t>
  </si>
  <si>
    <t>TBL 20X10MG(BLISTR)</t>
  </si>
  <si>
    <t>126502</t>
  </si>
  <si>
    <t>26502</t>
  </si>
  <si>
    <t>EBIXA 10 MG</t>
  </si>
  <si>
    <t>POR TBL FLM 56X10MG</t>
  </si>
  <si>
    <t>144357</t>
  </si>
  <si>
    <t>44357</t>
  </si>
  <si>
    <t>REMESTYP 1.0</t>
  </si>
  <si>
    <t>INJ 5X10ML/1MG</t>
  </si>
  <si>
    <t>152334</t>
  </si>
  <si>
    <t>52334</t>
  </si>
  <si>
    <t>FORTECORTIN 4</t>
  </si>
  <si>
    <t>POR TBL NOB 20X4MG</t>
  </si>
  <si>
    <t>703722</t>
  </si>
  <si>
    <t>MENALIND Olejový spray na ochranu kůže</t>
  </si>
  <si>
    <t>799062</t>
  </si>
  <si>
    <t>MENALIND Ošetřující olej 500ml</t>
  </si>
  <si>
    <t>841543</t>
  </si>
  <si>
    <t>MENALIND Krém na ruce 200ml</t>
  </si>
  <si>
    <t>100113</t>
  </si>
  <si>
    <t>113</t>
  </si>
  <si>
    <t>DILURAN</t>
  </si>
  <si>
    <t>TBL 20X250MG</t>
  </si>
  <si>
    <t>110803</t>
  </si>
  <si>
    <t>10803</t>
  </si>
  <si>
    <t>ZOFRAN</t>
  </si>
  <si>
    <t>INJ SOL 5X2ML/4MG</t>
  </si>
  <si>
    <t>117166</t>
  </si>
  <si>
    <t>17166</t>
  </si>
  <si>
    <t>BELOSALIC</t>
  </si>
  <si>
    <t>DRM UNG 1X30GM</t>
  </si>
  <si>
    <t>159697</t>
  </si>
  <si>
    <t>59697</t>
  </si>
  <si>
    <t>TIMOPTOL 0.5% MSD</t>
  </si>
  <si>
    <t>OPH GTTSOL1X5ML-OCU</t>
  </si>
  <si>
    <t>187764</t>
  </si>
  <si>
    <t>87764</t>
  </si>
  <si>
    <t>ARDEAELYTOSOL NA.HYDR.CARB.4.2%</t>
  </si>
  <si>
    <t>INF 1X200ML</t>
  </si>
  <si>
    <t>199466</t>
  </si>
  <si>
    <t>BURONIL 25 MG</t>
  </si>
  <si>
    <t>POR TBL OBD 50X25MG</t>
  </si>
  <si>
    <t>58880</t>
  </si>
  <si>
    <t>DOLMINA 100 SR</t>
  </si>
  <si>
    <t>POR TBL PRO 20X100MG</t>
  </si>
  <si>
    <t>112023</t>
  </si>
  <si>
    <t>12023</t>
  </si>
  <si>
    <t>VIGANTOL</t>
  </si>
  <si>
    <t>POR GTT SOL 1x10ML</t>
  </si>
  <si>
    <t>113703</t>
  </si>
  <si>
    <t>13703</t>
  </si>
  <si>
    <t>ZOVIRAX 200 MG</t>
  </si>
  <si>
    <t>POR TBL NOB25X200MG</t>
  </si>
  <si>
    <t>100810</t>
  </si>
  <si>
    <t>810</t>
  </si>
  <si>
    <t>SANORIN EMULSIO</t>
  </si>
  <si>
    <t>GTT NAS 10ML 0.1%</t>
  </si>
  <si>
    <t>114808</t>
  </si>
  <si>
    <t>14808</t>
  </si>
  <si>
    <t>COAXIL</t>
  </si>
  <si>
    <t>TBL OBD 90X12.5MG</t>
  </si>
  <si>
    <t>141824</t>
  </si>
  <si>
    <t>41824</t>
  </si>
  <si>
    <t>DHC CONTINUS 60 MG</t>
  </si>
  <si>
    <t>PORTBLRET60X60MG B</t>
  </si>
  <si>
    <t>154432</t>
  </si>
  <si>
    <t>54432</t>
  </si>
  <si>
    <t>PROSULPIN 50MG</t>
  </si>
  <si>
    <t>TBL 30X50MG</t>
  </si>
  <si>
    <t>194810</t>
  </si>
  <si>
    <t>94810</t>
  </si>
  <si>
    <t>HYPOTYLIN</t>
  </si>
  <si>
    <t>TBL 30X2.5MG</t>
  </si>
  <si>
    <t>850675</t>
  </si>
  <si>
    <t>Menalind professional tělové mléko 500ml</t>
  </si>
  <si>
    <t>100248</t>
  </si>
  <si>
    <t>176380</t>
  </si>
  <si>
    <t>PANTHENOL 100 MG JENAPHARM</t>
  </si>
  <si>
    <t>POR TBL NOB 20X100MG</t>
  </si>
  <si>
    <t>844242</t>
  </si>
  <si>
    <t>105937</t>
  </si>
  <si>
    <t>TETRASPAN 6%</t>
  </si>
  <si>
    <t>INF SOL 20X500ML</t>
  </si>
  <si>
    <t>846116</t>
  </si>
  <si>
    <t>125226</t>
  </si>
  <si>
    <t>NORETHISTERON ZENTIVA</t>
  </si>
  <si>
    <t>168579</t>
  </si>
  <si>
    <t>68579</t>
  </si>
  <si>
    <t>PHENAEMAL 0.1</t>
  </si>
  <si>
    <t>850053</t>
  </si>
  <si>
    <t>162694</t>
  </si>
  <si>
    <t>EPILAN D GEROT</t>
  </si>
  <si>
    <t>POR TBL NOB 100X100MG</t>
  </si>
  <si>
    <t>187825</t>
  </si>
  <si>
    <t>87825</t>
  </si>
  <si>
    <t>ARDEAELYTOSOL NA.HYDR.CARB.8.4%</t>
  </si>
  <si>
    <t>129027</t>
  </si>
  <si>
    <t>PROPOFOL-LIPURO 1 % (10MG/ML)</t>
  </si>
  <si>
    <t>INJ+INF EML 10X100ML/1000MG</t>
  </si>
  <si>
    <t>395293</t>
  </si>
  <si>
    <t>180305</t>
  </si>
  <si>
    <t>TANTUM VERDE</t>
  </si>
  <si>
    <t>LIQ 1X120ML-PET TR</t>
  </si>
  <si>
    <t>119570</t>
  </si>
  <si>
    <t>19570</t>
  </si>
  <si>
    <t>LAGOSA</t>
  </si>
  <si>
    <t>DRG 50X150MG</t>
  </si>
  <si>
    <t>179325</t>
  </si>
  <si>
    <t>POR TBL FLM 10</t>
  </si>
  <si>
    <t>112495</t>
  </si>
  <si>
    <t>12495</t>
  </si>
  <si>
    <t>BROMHEXIN 12 BC</t>
  </si>
  <si>
    <t>SOL 1X30ML</t>
  </si>
  <si>
    <t>120159</t>
  </si>
  <si>
    <t>20159</t>
  </si>
  <si>
    <t>MONOTAB 20</t>
  </si>
  <si>
    <t>POR TBL NOB 20X20MG</t>
  </si>
  <si>
    <t>116033</t>
  </si>
  <si>
    <t>16033</t>
  </si>
  <si>
    <t>LEPONEX 25 MG</t>
  </si>
  <si>
    <t>TBL 50X25MG</t>
  </si>
  <si>
    <t>132738</t>
  </si>
  <si>
    <t>32738</t>
  </si>
  <si>
    <t>FLUZAK</t>
  </si>
  <si>
    <t>POR CPS DUR 30X20MG</t>
  </si>
  <si>
    <t>142182</t>
  </si>
  <si>
    <t>42182</t>
  </si>
  <si>
    <t>GEL 15GM 0.025%</t>
  </si>
  <si>
    <t>164739</t>
  </si>
  <si>
    <t>64739</t>
  </si>
  <si>
    <t>TANTUM LEMON</t>
  </si>
  <si>
    <t>ORM PAS 20X3MG</t>
  </si>
  <si>
    <t>847638</t>
  </si>
  <si>
    <t>Listerine Total Care 500ml</t>
  </si>
  <si>
    <t>394153</t>
  </si>
  <si>
    <t>Calcium pantotenicum mast 30g Generica</t>
  </si>
  <si>
    <t>989357</t>
  </si>
  <si>
    <t>Vazelína bílá kosmetic.Valinka 100ml</t>
  </si>
  <si>
    <t>397174</t>
  </si>
  <si>
    <t>IR  PosiFlush  1x 10 ml  Fresenius Kabi</t>
  </si>
  <si>
    <t>10 ml F1/1 v předplněné stříkačce</t>
  </si>
  <si>
    <t>142910</t>
  </si>
  <si>
    <t>ARULATAN 50 MIKROGRAMŮ/ML</t>
  </si>
  <si>
    <t>OPH GTT SOL 1X2.5ML</t>
  </si>
  <si>
    <t>179326</t>
  </si>
  <si>
    <t>POR TBL FLM 20</t>
  </si>
  <si>
    <t>102945</t>
  </si>
  <si>
    <t>2945</t>
  </si>
  <si>
    <t>AGEN 5</t>
  </si>
  <si>
    <t>500458</t>
  </si>
  <si>
    <t>B-komplex forte 100tbl. Zentiva</t>
  </si>
  <si>
    <t>186550</t>
  </si>
  <si>
    <t>OXYKODON ACTAVIS 10 MG</t>
  </si>
  <si>
    <t>POR TBL PRO 30X10MG II</t>
  </si>
  <si>
    <t>206494</t>
  </si>
  <si>
    <t>TONANDA 4 MG/5 MG/1,25 MG</t>
  </si>
  <si>
    <t>188848</t>
  </si>
  <si>
    <t>STACYL 100 MG ENTEROSOLVENTNÍ TABLETY</t>
  </si>
  <si>
    <t>POR TBL ENT 60X100MG I</t>
  </si>
  <si>
    <t>988158</t>
  </si>
  <si>
    <t>500933</t>
  </si>
  <si>
    <t>AZARGA 10 MG/ML + 5 MG/ML</t>
  </si>
  <si>
    <t>OPH GTT SUS 1X5ML</t>
  </si>
  <si>
    <t>115318</t>
  </si>
  <si>
    <t>POR CPS ETD 90X20MG</t>
  </si>
  <si>
    <t>501570</t>
  </si>
  <si>
    <t>Tiapridex 12x2ml/100mg inj.- Mimořádný dovoz!!</t>
  </si>
  <si>
    <t>215606</t>
  </si>
  <si>
    <t>192390</t>
  </si>
  <si>
    <t>POR TBL ENT 60X220MG</t>
  </si>
  <si>
    <t>194423</t>
  </si>
  <si>
    <t>VIPDOMET 12,5 MG/1000 MG</t>
  </si>
  <si>
    <t>POR TBL FLM 56</t>
  </si>
  <si>
    <t>210446</t>
  </si>
  <si>
    <t>SYNJARDY 5 MG/1000 MG</t>
  </si>
  <si>
    <t>POR TBL FLM 60X1X5MG/1000MG</t>
  </si>
  <si>
    <t>56976</t>
  </si>
  <si>
    <t>TRITACE 2,5 MG</t>
  </si>
  <si>
    <t>POR TBL NOB 20X2.5MG</t>
  </si>
  <si>
    <t>115316</t>
  </si>
  <si>
    <t>15316</t>
  </si>
  <si>
    <t>LOZAP H</t>
  </si>
  <si>
    <t>140368</t>
  </si>
  <si>
    <t>40368</t>
  </si>
  <si>
    <t>MEDROL 4 MG</t>
  </si>
  <si>
    <t>POR TBL NOB30X4MG-L</t>
  </si>
  <si>
    <t>149910</t>
  </si>
  <si>
    <t>49910</t>
  </si>
  <si>
    <t>POR TBL FLM 98X20MG</t>
  </si>
  <si>
    <t>156981</t>
  </si>
  <si>
    <t>56981</t>
  </si>
  <si>
    <t>TRITACE 5</t>
  </si>
  <si>
    <t>158380</t>
  </si>
  <si>
    <t>58380</t>
  </si>
  <si>
    <t>VENTOLIN ROZTOK K INHALACI</t>
  </si>
  <si>
    <t>INH SOL1X20ML/120MG</t>
  </si>
  <si>
    <t>164788</t>
  </si>
  <si>
    <t>64788</t>
  </si>
  <si>
    <t>ACCUZIDE 20</t>
  </si>
  <si>
    <t>166029</t>
  </si>
  <si>
    <t>66029</t>
  </si>
  <si>
    <t>TBL OBD 10X10MG</t>
  </si>
  <si>
    <t>190957</t>
  </si>
  <si>
    <t>90957</t>
  </si>
  <si>
    <t>TBL 30X0.25MG</t>
  </si>
  <si>
    <t>844554</t>
  </si>
  <si>
    <t>114065</t>
  </si>
  <si>
    <t>LOZAP 50 ZENTIVA</t>
  </si>
  <si>
    <t>POR TBL FLM 30X50MG</t>
  </si>
  <si>
    <t>846338</t>
  </si>
  <si>
    <t>122685</t>
  </si>
  <si>
    <t>PRESTARIUM NEO COMBI 5mg/1,25mg</t>
  </si>
  <si>
    <t>848765</t>
  </si>
  <si>
    <t>107938</t>
  </si>
  <si>
    <t>CORDARONE</t>
  </si>
  <si>
    <t>INJ SOL 6X3ML/150MG</t>
  </si>
  <si>
    <t>848907</t>
  </si>
  <si>
    <t>148072</t>
  </si>
  <si>
    <t>ROSUCARD 20 MG POTAHOVANÉ TABLETY</t>
  </si>
  <si>
    <t>850078</t>
  </si>
  <si>
    <t>102608</t>
  </si>
  <si>
    <t>CARVESAN 25</t>
  </si>
  <si>
    <t>POR TBL NOB 30X25MG</t>
  </si>
  <si>
    <t>113281</t>
  </si>
  <si>
    <t>13281</t>
  </si>
  <si>
    <t>POR TBL NOB20X15MG</t>
  </si>
  <si>
    <t>126786</t>
  </si>
  <si>
    <t>26786</t>
  </si>
  <si>
    <t>NOVORAPID 100 U/ML</t>
  </si>
  <si>
    <t>158191</t>
  </si>
  <si>
    <t>TELMISARTAN SANDOZ 80 MG</t>
  </si>
  <si>
    <t>POR TBL NOB 30X80MG</t>
  </si>
  <si>
    <t>192587</t>
  </si>
  <si>
    <t>92587</t>
  </si>
  <si>
    <t>DEPAKINE CHRONO 500MG(PULENE)</t>
  </si>
  <si>
    <t>TBL RET 30X500MG</t>
  </si>
  <si>
    <t>846980</t>
  </si>
  <si>
    <t>124129</t>
  </si>
  <si>
    <t>PRESTANCE 10 MG/10 MG</t>
  </si>
  <si>
    <t>117139</t>
  </si>
  <si>
    <t>17139</t>
  </si>
  <si>
    <t>LAMICTAL 50 MG</t>
  </si>
  <si>
    <t>POR TBL NOB 42X50MG</t>
  </si>
  <si>
    <t>845493</t>
  </si>
  <si>
    <t>105844</t>
  </si>
  <si>
    <t>MIRTAZAPIN ORION 15 MG</t>
  </si>
  <si>
    <t>POR TBL DIS 30X15MG</t>
  </si>
  <si>
    <t>847766</t>
  </si>
  <si>
    <t>125520</t>
  </si>
  <si>
    <t>APO-TIC</t>
  </si>
  <si>
    <t>POR TBL FLM 30X250MG</t>
  </si>
  <si>
    <t>187804</t>
  </si>
  <si>
    <t>TONARSSA 8 MG/5 MG</t>
  </si>
  <si>
    <t>117685</t>
  </si>
  <si>
    <t>17685</t>
  </si>
  <si>
    <t>MIRZATEN 30</t>
  </si>
  <si>
    <t>POR TBL FLM 30X30MG</t>
  </si>
  <si>
    <t>848751</t>
  </si>
  <si>
    <t>125073</t>
  </si>
  <si>
    <t>APO-SIMVA 10</t>
  </si>
  <si>
    <t>154032</t>
  </si>
  <si>
    <t>54032</t>
  </si>
  <si>
    <t>VERAPAMIL AL 240 RETARD</t>
  </si>
  <si>
    <t>POR TBL RET50X240MG</t>
  </si>
  <si>
    <t>849266</t>
  </si>
  <si>
    <t>162444</t>
  </si>
  <si>
    <t xml:space="preserve">SUFENTANIL TORREX 5 MCG/ML </t>
  </si>
  <si>
    <t>INJ SOL 5X2ML/10RG</t>
  </si>
  <si>
    <t>130215</t>
  </si>
  <si>
    <t>30215</t>
  </si>
  <si>
    <t>MIDAZOLAM TORREX 5MG/ML</t>
  </si>
  <si>
    <t>INJ 10X10ML/50MG</t>
  </si>
  <si>
    <t>845433</t>
  </si>
  <si>
    <t>114356</t>
  </si>
  <si>
    <t>RORENDO ORO TAB 0,5 MG</t>
  </si>
  <si>
    <t>POR TBL DIS 30X0,5MG</t>
  </si>
  <si>
    <t>850606</t>
  </si>
  <si>
    <t>500268</t>
  </si>
  <si>
    <t>OPRYMEA 0,18 MG</t>
  </si>
  <si>
    <t>POR TBL NOB 30X0.18MG</t>
  </si>
  <si>
    <t>187425</t>
  </si>
  <si>
    <t>LETROX 50</t>
  </si>
  <si>
    <t>POR TBL NOB 100X50RG II</t>
  </si>
  <si>
    <t>184245</t>
  </si>
  <si>
    <t>LETROX 75</t>
  </si>
  <si>
    <t>POR TBL NOB 100X75MCG II</t>
  </si>
  <si>
    <t>191922</t>
  </si>
  <si>
    <t>SIOFOR 1000</t>
  </si>
  <si>
    <t>POR TBL FLM 60X1000MG</t>
  </si>
  <si>
    <t>119594</t>
  </si>
  <si>
    <t>19594</t>
  </si>
  <si>
    <t>TORVACARD 40</t>
  </si>
  <si>
    <t>POR TBL FLM 30X40MG</t>
  </si>
  <si>
    <t>203097</t>
  </si>
  <si>
    <t>AMOKSIKLAV 1 G</t>
  </si>
  <si>
    <t>POR TBL FLM 21X1GM</t>
  </si>
  <si>
    <t>848385</t>
  </si>
  <si>
    <t>125077</t>
  </si>
  <si>
    <t>POR TBL FLM 100X10MG</t>
  </si>
  <si>
    <t>24550</t>
  </si>
  <si>
    <t>ONDANSETRON KABI 2 MG/ML</t>
  </si>
  <si>
    <t>INJ SOL 5X4ML</t>
  </si>
  <si>
    <t>214427</t>
  </si>
  <si>
    <t>CONTROLOC I.V.</t>
  </si>
  <si>
    <t>INJ PLV SOL 1X40MG</t>
  </si>
  <si>
    <t>990810</t>
  </si>
  <si>
    <t>195939</t>
  </si>
  <si>
    <t>SERTRALIN APOTEX 50 MG POTAHOVANÉ TABLETY</t>
  </si>
  <si>
    <t>207098</t>
  </si>
  <si>
    <t>LIPANTHYL 267 M</t>
  </si>
  <si>
    <t>POR CPS DUR 30X267MG</t>
  </si>
  <si>
    <t>217054</t>
  </si>
  <si>
    <t>NUTRISON</t>
  </si>
  <si>
    <t>POR SOL 8X1000ML</t>
  </si>
  <si>
    <t>33751</t>
  </si>
  <si>
    <t>NUTRIDRINK CREME S PŘÍCHUTÍ ČOKOLÁDOVOU</t>
  </si>
  <si>
    <t>POR SOL 4X125GM</t>
  </si>
  <si>
    <t>147725</t>
  </si>
  <si>
    <t>47725</t>
  </si>
  <si>
    <t>ZINNAT 250 MG</t>
  </si>
  <si>
    <t>TBL OBD 10X250MG</t>
  </si>
  <si>
    <t>72973</t>
  </si>
  <si>
    <t>AMOKSIKLAV 600 MG</t>
  </si>
  <si>
    <t>INJ PLV SOL 5X600MG</t>
  </si>
  <si>
    <t>132953</t>
  </si>
  <si>
    <t>32953</t>
  </si>
  <si>
    <t>DOXYHEXAL TABS</t>
  </si>
  <si>
    <t>TBL 10X100MG</t>
  </si>
  <si>
    <t>202740</t>
  </si>
  <si>
    <t>NORMIX</t>
  </si>
  <si>
    <t>POR TBL FLM 28X200MG</t>
  </si>
  <si>
    <t>185524</t>
  </si>
  <si>
    <t>85524</t>
  </si>
  <si>
    <t>TBL OBD 21X375MG</t>
  </si>
  <si>
    <t>197000</t>
  </si>
  <si>
    <t>97000</t>
  </si>
  <si>
    <t>METRONIDAZOLE 0.5% POLFA</t>
  </si>
  <si>
    <t>INJ 1X100ML 5MG/1ML</t>
  </si>
  <si>
    <t>126902</t>
  </si>
  <si>
    <t>26902</t>
  </si>
  <si>
    <t>VFEND 200 MG</t>
  </si>
  <si>
    <t>INF PLV SOL 1X200MG</t>
  </si>
  <si>
    <t>50113008</t>
  </si>
  <si>
    <t>0062464</t>
  </si>
  <si>
    <t>Haemocomplettan P 1000mg</t>
  </si>
  <si>
    <t>6480</t>
  </si>
  <si>
    <t>Ocplex 20ml 500 I.U. Phoenix</t>
  </si>
  <si>
    <t>0129056</t>
  </si>
  <si>
    <t>ATENATIV 500 I.U. Phoenix</t>
  </si>
  <si>
    <t>103513</t>
  </si>
  <si>
    <t>3513</t>
  </si>
  <si>
    <t>NUTRIFLEX BASAL</t>
  </si>
  <si>
    <t>149409</t>
  </si>
  <si>
    <t>49409</t>
  </si>
  <si>
    <t>AMINOPLASMAL B.BRAUN 5% E</t>
  </si>
  <si>
    <t>INF SOL 10X500ML</t>
  </si>
  <si>
    <t>116337</t>
  </si>
  <si>
    <t>16337</t>
  </si>
  <si>
    <t>LIPOPLUS 20%</t>
  </si>
  <si>
    <t>INFEML10X250ML-SKLO</t>
  </si>
  <si>
    <t>396914</t>
  </si>
  <si>
    <t>52301</t>
  </si>
  <si>
    <t>AMINOPLASMAL HEPA-10%</t>
  </si>
  <si>
    <t>INF 10X500ML</t>
  </si>
  <si>
    <t>Traumatologické oddělení, lůžkové oddělení 27</t>
  </si>
  <si>
    <t>Traumatologické oddělení, ambulance</t>
  </si>
  <si>
    <t>Traumatologické oddělení, JIP 27</t>
  </si>
  <si>
    <t>Lékárna - léčiva</t>
  </si>
  <si>
    <t>Lékárna - enterární výživa</t>
  </si>
  <si>
    <t>Lékárna - antibiotika</t>
  </si>
  <si>
    <t>Lékárna - antimykotika</t>
  </si>
  <si>
    <t>Lékárna - parenter. výživa</t>
  </si>
  <si>
    <t>393 TO krevní deriváty IVLP (112 01 003)</t>
  </si>
  <si>
    <t>3111 - Traumatologické oddělení, lůžkové oddělení 27</t>
  </si>
  <si>
    <t>3131 - Traumatologické oddělení, JIP 27</t>
  </si>
  <si>
    <t>J01DB04 - Cefazolin</t>
  </si>
  <si>
    <t>J01CR01 - Ampicilin a enzymový inhibitor</t>
  </si>
  <si>
    <t>M01AX17 - Nimesulid</t>
  </si>
  <si>
    <t>J01MA01 - Ofloxacin</t>
  </si>
  <si>
    <t>J01GB03 - Gentamicin</t>
  </si>
  <si>
    <t>J01FA09 - Klarithromycin</t>
  </si>
  <si>
    <t>R05CB06 - Ambroxol</t>
  </si>
  <si>
    <t>B01AC05 - Tiklopidin</t>
  </si>
  <si>
    <t>C07AG02 - Karvedilol</t>
  </si>
  <si>
    <t>N03AX09 - Lamotrigin</t>
  </si>
  <si>
    <t>J01DC02 - Cefuroxim</t>
  </si>
  <si>
    <t>N06AX11 - Mirtazapin</t>
  </si>
  <si>
    <t>C02AC05 - Moxonidin</t>
  </si>
  <si>
    <t>A10BA02 - Metformin</t>
  </si>
  <si>
    <t>C02CA04 - Doxazosin</t>
  </si>
  <si>
    <t>N05BA12 - Alprazolam</t>
  </si>
  <si>
    <t>C07AB05 - Betaxolol</t>
  </si>
  <si>
    <t>A02BA02 - Ranitidin</t>
  </si>
  <si>
    <t>C07AB07 - Bisoprolol</t>
  </si>
  <si>
    <t>J01FA10 - Azithromycin</t>
  </si>
  <si>
    <t>J01XX08 - Linezolid</t>
  </si>
  <si>
    <t>C01BD01 - Amiodaron</t>
  </si>
  <si>
    <t>J02AC03 - Vorikonazol</t>
  </si>
  <si>
    <t>N02AX02 - Tramadol</t>
  </si>
  <si>
    <t>C08CA08 - Nitrendipin</t>
  </si>
  <si>
    <t>N04BC05 - Pramipexol</t>
  </si>
  <si>
    <t>C08DA01 - Verapamil</t>
  </si>
  <si>
    <t>N06AB04 - Citalopram</t>
  </si>
  <si>
    <t>C09AA03 - Lisinopril</t>
  </si>
  <si>
    <t>B01AB06 - Nadroparin</t>
  </si>
  <si>
    <t>N07CA01 - Betahistin</t>
  </si>
  <si>
    <t>C09AA04 - Perindopril</t>
  </si>
  <si>
    <t>A02BC02 - Pantoprazol</t>
  </si>
  <si>
    <t>C09AA05 - Ramipril</t>
  </si>
  <si>
    <t>A10BB12 - Glimepirid</t>
  </si>
  <si>
    <t>J01DH02 - Meropenem</t>
  </si>
  <si>
    <t>C09BA04 - Perindopril a diuretika</t>
  </si>
  <si>
    <t>J01FF01 - Klindamycin</t>
  </si>
  <si>
    <t>A10AB05 - Inzulin aspart</t>
  </si>
  <si>
    <t>J01XA01 - Vankomycin</t>
  </si>
  <si>
    <t>C09BA06 - Chinapril a diuretika</t>
  </si>
  <si>
    <t>J01XD01 - Metronidazol</t>
  </si>
  <si>
    <t>C09BB04 - Perindopril a amlodipin</t>
  </si>
  <si>
    <t>J02AC01 - Flukonazol</t>
  </si>
  <si>
    <t>C09CA07 - Telmisartan</t>
  </si>
  <si>
    <t>A06AD11 - Laktulóza</t>
  </si>
  <si>
    <t>M01AC06 - Meloxikam</t>
  </si>
  <si>
    <t>C09DA01 - Losartan a diuretika</t>
  </si>
  <si>
    <t>N03AG01 - Kyselina valproová</t>
  </si>
  <si>
    <t>C10AA01 - Simvastatin</t>
  </si>
  <si>
    <t>N03AX12 - Gabapentin</t>
  </si>
  <si>
    <t>C10AA05 - Atorvastatin</t>
  </si>
  <si>
    <t>N05AX08 - Risperidon</t>
  </si>
  <si>
    <t>C10AA07 - Rosuvastatin</t>
  </si>
  <si>
    <t>N05CD08 - Midazolam</t>
  </si>
  <si>
    <t>C10AB05 - Fenofibrát</t>
  </si>
  <si>
    <t>N06AB06 - Sertralin</t>
  </si>
  <si>
    <t>H02AB04 - Methylprednisolon</t>
  </si>
  <si>
    <t>N06BX18 - Vinpocetin</t>
  </si>
  <si>
    <t>H03AA01 - Levothyroxin, sodná sůl</t>
  </si>
  <si>
    <t>R03AC02 - Salbutamol</t>
  </si>
  <si>
    <t>R06AE07 - Cetirizin</t>
  </si>
  <si>
    <t>A02BC03 - Lansoprazol</t>
  </si>
  <si>
    <t>V06XX - Potraviny pro zvláštní lékařské účely (PZLÚ)</t>
  </si>
  <si>
    <t>A03FA07 - Itopridum</t>
  </si>
  <si>
    <t>J01CR02 - Amoxicilin a enzymový inhibitor</t>
  </si>
  <si>
    <t>J01CR05 - Piperacilin a enzymový inhibitor</t>
  </si>
  <si>
    <t>A02BA02</t>
  </si>
  <si>
    <t>RANITAL 150 MG POTAHOVANÉ TABLETY</t>
  </si>
  <si>
    <t>TBL FLM 30X150MG</t>
  </si>
  <si>
    <t>A02BC03</t>
  </si>
  <si>
    <t>CPS ETD 28X15MG</t>
  </si>
  <si>
    <t>A03FA07</t>
  </si>
  <si>
    <t>TBL FLM 40X50MG</t>
  </si>
  <si>
    <t>A06AD11</t>
  </si>
  <si>
    <t>SIR 1X200MLX0,667GM/ML</t>
  </si>
  <si>
    <t>A10BB12</t>
  </si>
  <si>
    <t>TBL NOB 30X2MG</t>
  </si>
  <si>
    <t>B01AB06</t>
  </si>
  <si>
    <t>INJ SOL 10X5MLX9500IU/ML</t>
  </si>
  <si>
    <t>INJ SOL ISP 10X0,6ML</t>
  </si>
  <si>
    <t>INJ SOL ISP 10X0,6MLX9500IU/ML</t>
  </si>
  <si>
    <t>C02AC05</t>
  </si>
  <si>
    <t>TBL FLM 30X0,2MG</t>
  </si>
  <si>
    <t>MOXOSTAD 0,3 MG</t>
  </si>
  <si>
    <t>TBL FLM 30X0,3MG</t>
  </si>
  <si>
    <t>C02CA04</t>
  </si>
  <si>
    <t>TBL NOB 90X4MG</t>
  </si>
  <si>
    <t>C07AB05</t>
  </si>
  <si>
    <t>TBL FLM 28X20MG</t>
  </si>
  <si>
    <t>C07AB07</t>
  </si>
  <si>
    <t>TBL FLM 30X5MG</t>
  </si>
  <si>
    <t>TBL FLM 30X10MG</t>
  </si>
  <si>
    <t>C08CA08</t>
  </si>
  <si>
    <t>TBL NOB 30X20MG</t>
  </si>
  <si>
    <t>C09AA04</t>
  </si>
  <si>
    <t>C09AA05</t>
  </si>
  <si>
    <t>TRITACE 10 MG</t>
  </si>
  <si>
    <t>TBL NOB 30X10MG</t>
  </si>
  <si>
    <t>TBL NOB 20X1,25MG</t>
  </si>
  <si>
    <t>C10AA05</t>
  </si>
  <si>
    <t>TBL FLM 30X10MG BLI AL</t>
  </si>
  <si>
    <t>TBL FLM 100X10MG</t>
  </si>
  <si>
    <t>H02AB04</t>
  </si>
  <si>
    <t>SOLU-MEDROL 40 MG/ML</t>
  </si>
  <si>
    <t>INJ PSO LQF 40MG+1MLX40MG/ML</t>
  </si>
  <si>
    <t>H03AA01</t>
  </si>
  <si>
    <t>TBL NOB 100X100RG II</t>
  </si>
  <si>
    <t>J01CR01</t>
  </si>
  <si>
    <t>AMPICILLIN AND SULBACTAM IBI 1 G + 500 MG PRÁŠEK PRO INJEKČNÍ ROZTOK</t>
  </si>
  <si>
    <t>INJ PLV SOL 10 LAH (20 ML)</t>
  </si>
  <si>
    <t>INJ PLV SOL 1X1GM/0,5GM</t>
  </si>
  <si>
    <t>J01CR02</t>
  </si>
  <si>
    <t>TBL FLM 14X875MG/125MG</t>
  </si>
  <si>
    <t>AMOKSIKLAV 1,2 G</t>
  </si>
  <si>
    <t>INJ+INF PLV SOL 5X1000MG/200MG</t>
  </si>
  <si>
    <t>AMOKSIKLAV 625 MG</t>
  </si>
  <si>
    <t>TBL FLM 21X500MG/125MG</t>
  </si>
  <si>
    <t>J01CR05</t>
  </si>
  <si>
    <t>INF PLV SOL 10X4GM/0,5GM</t>
  </si>
  <si>
    <t>J01DB04</t>
  </si>
  <si>
    <t>J01DC02</t>
  </si>
  <si>
    <t>INJ+INF PLV SOL 10X1,5GM</t>
  </si>
  <si>
    <t>J01DH02</t>
  </si>
  <si>
    <t>J01FA09</t>
  </si>
  <si>
    <t>TBL FLM 14X500MG</t>
  </si>
  <si>
    <t>J01FA10</t>
  </si>
  <si>
    <t>TBL FLM 3X500MG</t>
  </si>
  <si>
    <t>J01FF01</t>
  </si>
  <si>
    <t>CLINDAMYCIN KABI 150 MG/ML</t>
  </si>
  <si>
    <t>INJ SOL 10X2MLX150MG/ML</t>
  </si>
  <si>
    <t>INJ SOL 10X4MLX150MG/ML</t>
  </si>
  <si>
    <t>J01GB03</t>
  </si>
  <si>
    <t>GENTAMICIN B.BRAUN 3 MG/ML INFUZNÍ ROZTOK</t>
  </si>
  <si>
    <t>INF SOL 20X80MLX3MG/ML</t>
  </si>
  <si>
    <t>J01MA01</t>
  </si>
  <si>
    <t>INF SOL 10X100MLX2MG/ML</t>
  </si>
  <si>
    <t>J01XA01</t>
  </si>
  <si>
    <t>J01XX08</t>
  </si>
  <si>
    <t>INF SOL 10X300MLX2MG/ML</t>
  </si>
  <si>
    <t>J02AC01</t>
  </si>
  <si>
    <t>CPS DUR 28X100MG I</t>
  </si>
  <si>
    <t>M01AC06</t>
  </si>
  <si>
    <t>TBL NOB 30X15MG</t>
  </si>
  <si>
    <t>M01AX17</t>
  </si>
  <si>
    <t>TBL NOB 15X100MG</t>
  </si>
  <si>
    <t>TBL NOB 30X100MG</t>
  </si>
  <si>
    <t>N02AX02</t>
  </si>
  <si>
    <t>CPS DUR 20X50MG</t>
  </si>
  <si>
    <t>INJ SOL 5X2MLX50MG/ML</t>
  </si>
  <si>
    <t>INJ SOL 5X1MLX50MG/ML</t>
  </si>
  <si>
    <t>TBL PRO 10X100MG</t>
  </si>
  <si>
    <t>TBL PRO 30X100MG</t>
  </si>
  <si>
    <t>N03AX09</t>
  </si>
  <si>
    <t>TBL NOB 42X100MG</t>
  </si>
  <si>
    <t>N03AX12</t>
  </si>
  <si>
    <t>NEURONTIN 100 MG</t>
  </si>
  <si>
    <t>CPS DUR 20X100MG</t>
  </si>
  <si>
    <t>CPS DUR 100X100MG</t>
  </si>
  <si>
    <t>NEURONTIN 300 MG</t>
  </si>
  <si>
    <t>CPS DUR 50X300MG</t>
  </si>
  <si>
    <t>N05BA12</t>
  </si>
  <si>
    <t>XANAX 1 MG</t>
  </si>
  <si>
    <t>TBL NOB 30X1MG</t>
  </si>
  <si>
    <t>N06AB04</t>
  </si>
  <si>
    <t>TBL FLM 60X20MG</t>
  </si>
  <si>
    <t>TBL FLM 30X20MG</t>
  </si>
  <si>
    <t>N06BX18</t>
  </si>
  <si>
    <t>INJ SOL 10X2MLX5MG/ML</t>
  </si>
  <si>
    <t>N07CA01</t>
  </si>
  <si>
    <t>TBL NOB 60X16MG</t>
  </si>
  <si>
    <t>R05CB06</t>
  </si>
  <si>
    <t>FLAVAMED TABLETY</t>
  </si>
  <si>
    <t>TBL NOB 20X30MG</t>
  </si>
  <si>
    <t>AMBROBENE 30 MG</t>
  </si>
  <si>
    <t>R06AE07</t>
  </si>
  <si>
    <t>V06XX</t>
  </si>
  <si>
    <t>PLV SOL 1X225GM</t>
  </si>
  <si>
    <t>CUBITAN S PŘÍCHUTÍ VANILKOVOU</t>
  </si>
  <si>
    <t>NUTRIDRINK BALÍČEK 5 + 1</t>
  </si>
  <si>
    <t>A02BC02</t>
  </si>
  <si>
    <t>A10AB05</t>
  </si>
  <si>
    <t>NOVORAPID 100 JEDNOTEK/ML</t>
  </si>
  <si>
    <t>INJ SOL 1X10MLX100UT/ML</t>
  </si>
  <si>
    <t>A10BA02</t>
  </si>
  <si>
    <t>TBL FLM 60X1000MG</t>
  </si>
  <si>
    <t>B01AC05</t>
  </si>
  <si>
    <t>TBL FLM 30X250MG</t>
  </si>
  <si>
    <t>C01BD01</t>
  </si>
  <si>
    <t>INJ SOL 6X3MLX50MG/ML</t>
  </si>
  <si>
    <t>TBL FLM 98X20MG</t>
  </si>
  <si>
    <t>C07AG02</t>
  </si>
  <si>
    <t>TBL NOB 30X25MG</t>
  </si>
  <si>
    <t>CORYOL 12,5 MG</t>
  </si>
  <si>
    <t>TBL NOB 30X12,5MG</t>
  </si>
  <si>
    <t>C08DA01</t>
  </si>
  <si>
    <t>TBL RET 50X240MG</t>
  </si>
  <si>
    <t>C09AA03</t>
  </si>
  <si>
    <t>DIROTON 10 MG</t>
  </si>
  <si>
    <t>TBL NOB 28X10MG</t>
  </si>
  <si>
    <t>TBL NOB 20X2,5MG</t>
  </si>
  <si>
    <t>TRITACE 5 MG</t>
  </si>
  <si>
    <t>TBL NOB 30X5MG</t>
  </si>
  <si>
    <t>C09BA04</t>
  </si>
  <si>
    <t>PRESTARIUM NEO COMBI 5 MG/1,25 MG</t>
  </si>
  <si>
    <t>TBL FLM 30X5MG/1,25MG</t>
  </si>
  <si>
    <t>C09BA06</t>
  </si>
  <si>
    <t>TBL FLM 30X20MG/12,5MG</t>
  </si>
  <si>
    <t>C09BB04</t>
  </si>
  <si>
    <t>TBL NOB 30X8MG/5MG</t>
  </si>
  <si>
    <t>C09CA07</t>
  </si>
  <si>
    <t>TBL NOB 30X80MG</t>
  </si>
  <si>
    <t>C09DA01</t>
  </si>
  <si>
    <t>TBL FLM 30X50MG/12,5MG</t>
  </si>
  <si>
    <t>C10AA01</t>
  </si>
  <si>
    <t>TBL FLM 30X40MG BLI AL</t>
  </si>
  <si>
    <t>SORTIS 20 MG</t>
  </si>
  <si>
    <t>C10AA07</t>
  </si>
  <si>
    <t>C10AB05</t>
  </si>
  <si>
    <t>CPS DUR 30X267MG</t>
  </si>
  <si>
    <t>TBL NOB 30X4MG I</t>
  </si>
  <si>
    <t>TBL NOB 100X75RG II</t>
  </si>
  <si>
    <t>TBL NOB 100X50RG II</t>
  </si>
  <si>
    <t>AMOKSIKLAV 375 MG</t>
  </si>
  <si>
    <t>TBL FLM 21X250MG/125MG</t>
  </si>
  <si>
    <t>J01XD01</t>
  </si>
  <si>
    <t>METRONIDAZOLE 0,5%-POLPHARMA</t>
  </si>
  <si>
    <t>INF SOL 1X100MLX5MG/ML</t>
  </si>
  <si>
    <t>J02AC03</t>
  </si>
  <si>
    <t>TBL NOB 20X15MG</t>
  </si>
  <si>
    <t>N03AG01</t>
  </si>
  <si>
    <t>DEPAKINE CHRONO 500 MG SÉCABLE</t>
  </si>
  <si>
    <t>TBL NOB 42X50MG</t>
  </si>
  <si>
    <t>N04BC05</t>
  </si>
  <si>
    <t>TBL NOB 30X0,18MG</t>
  </si>
  <si>
    <t>N05AX08</t>
  </si>
  <si>
    <t>XANAX 0,25 MG</t>
  </si>
  <si>
    <t>TBL NOB 30X0,25MG</t>
  </si>
  <si>
    <t>N05CD08</t>
  </si>
  <si>
    <t>MIDAZOLAM TORREX 5 MG/ML</t>
  </si>
  <si>
    <t>INJ SOL 10X10MLX5MG/ML</t>
  </si>
  <si>
    <t>N06AB06</t>
  </si>
  <si>
    <t>TBL FLM 30X50MG</t>
  </si>
  <si>
    <t>N06AX11</t>
  </si>
  <si>
    <t>MIRZATEN 30 MG</t>
  </si>
  <si>
    <t>TBL FLM 30X30MG</t>
  </si>
  <si>
    <t>TBL NOB 50X5MG</t>
  </si>
  <si>
    <t>R03AC02</t>
  </si>
  <si>
    <t>INH SOL 1X20MLX5MG/ML</t>
  </si>
  <si>
    <t>TBL FLM 10X10MG</t>
  </si>
  <si>
    <t>Přehled plnění pozitivního listu - spotřeba léčivých přípravků - orientační přehled</t>
  </si>
  <si>
    <t>31 - Traumatologické oddělení</t>
  </si>
  <si>
    <t>3111 - lůžkové oddělení 27</t>
  </si>
  <si>
    <t>3121 - ambulance</t>
  </si>
  <si>
    <t>3131 - JIP 27</t>
  </si>
  <si>
    <t>HVLP</t>
  </si>
  <si>
    <t>IPLP</t>
  </si>
  <si>
    <t>PZT</t>
  </si>
  <si>
    <t>89301311</t>
  </si>
  <si>
    <t>Standardní lůžková péče Celkem</t>
  </si>
  <si>
    <t>89301312</t>
  </si>
  <si>
    <t>Všeobecná ambulance Celkem</t>
  </si>
  <si>
    <t>89301313</t>
  </si>
  <si>
    <t>Lůžkové oddělení intenzivní péče Celkem</t>
  </si>
  <si>
    <t xml:space="preserve"> </t>
  </si>
  <si>
    <t>* Legenda</t>
  </si>
  <si>
    <t>DIAPZT = Pomůcky pro diabetiky, jejichž název začíná slovem "Pumpa"</t>
  </si>
  <si>
    <t>Čižmář Igor</t>
  </si>
  <si>
    <t>Čurlejová Eva</t>
  </si>
  <si>
    <t>Dospěl Ivo</t>
  </si>
  <si>
    <t>Dráč Pavel</t>
  </si>
  <si>
    <t>Freiwald Jaromír</t>
  </si>
  <si>
    <t>Homza Miroslav</t>
  </si>
  <si>
    <t>Knápek Michal</t>
  </si>
  <si>
    <t>Korpa Pavel</t>
  </si>
  <si>
    <t>Kovařík Jan</t>
  </si>
  <si>
    <t>Mysliveček Igor</t>
  </si>
  <si>
    <t>Palčák Ján</t>
  </si>
  <si>
    <t>Sedlák Pavel</t>
  </si>
  <si>
    <t>Skoumal Pavel</t>
  </si>
  <si>
    <t>Špiroch Petr</t>
  </si>
  <si>
    <t>Vinter Radim</t>
  </si>
  <si>
    <t>Vomáčková Katherine</t>
  </si>
  <si>
    <t>Xinopulos Pavel</t>
  </si>
  <si>
    <t>Zborovjan Peter</t>
  </si>
  <si>
    <t>Amoxicilin a enzymový inhibitor</t>
  </si>
  <si>
    <t>Nadroparin</t>
  </si>
  <si>
    <t>32059</t>
  </si>
  <si>
    <t>INJ SOL ISP 10X0,4MLX9500IU/ML</t>
  </si>
  <si>
    <t>Sodná sůl metamizolu</t>
  </si>
  <si>
    <t>NOVALGIN TABLETY</t>
  </si>
  <si>
    <t>TBL FLM 20X500MG</t>
  </si>
  <si>
    <t>Obvazový materiál, náplasti</t>
  </si>
  <si>
    <t>22441</t>
  </si>
  <si>
    <t>OBINADLO ELASTICKÉ IDEALTEX</t>
  </si>
  <si>
    <t>12CMX5M,1KS</t>
  </si>
  <si>
    <t>Kompresní punčochy a návleky</t>
  </si>
  <si>
    <t>45387</t>
  </si>
  <si>
    <t>PUNČOCHY KOMPRESNÍ LÝTKOVÉ II.K.T.</t>
  </si>
  <si>
    <t>MAXIS COMFORT A-D</t>
  </si>
  <si>
    <t>Ortopedicko protetické pomůcky sériově vyráběné</t>
  </si>
  <si>
    <t>62919</t>
  </si>
  <si>
    <t>ORTÉZA KOLENNÍ FIXAČNÍ S FLEXÍ 20.,PANOPFLEX PAN 7</t>
  </si>
  <si>
    <t>ZADNÍ ANATOMICKY TVAROVANÁ DLAHA A DVĚ BOČNÍ DLAHY VE 20.,VEL.XS,S,M,L,XL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</si>
  <si>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</si>
  <si>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</si>
  <si>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</si>
  <si>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</si>
  <si>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Ambroxol</t>
  </si>
  <si>
    <t>Amlodipin</t>
  </si>
  <si>
    <t>125059</t>
  </si>
  <si>
    <t>5950</t>
  </si>
  <si>
    <t>TBL FLM 10X875MG/125MG</t>
  </si>
  <si>
    <t>TBL FLM 21X875MG/125MG</t>
  </si>
  <si>
    <t>Betahistin</t>
  </si>
  <si>
    <t>102683</t>
  </si>
  <si>
    <t>TBL NOB 50X16MG</t>
  </si>
  <si>
    <t>Cefuroxim</t>
  </si>
  <si>
    <t>47728</t>
  </si>
  <si>
    <t>Ciprofloxacin</t>
  </si>
  <si>
    <t>15659</t>
  </si>
  <si>
    <t>TBL FLM 50X500MG</t>
  </si>
  <si>
    <t>Diklofenak</t>
  </si>
  <si>
    <t>CPS RDR 30X75MG I</t>
  </si>
  <si>
    <t>216669</t>
  </si>
  <si>
    <t>CPS RDR 30X75MG II</t>
  </si>
  <si>
    <t>Doxycyklin</t>
  </si>
  <si>
    <t>97655</t>
  </si>
  <si>
    <t>DOXYBENE 100 MG</t>
  </si>
  <si>
    <t>CPS MOL 20X100MG</t>
  </si>
  <si>
    <t>Escitalopram</t>
  </si>
  <si>
    <t>135928</t>
  </si>
  <si>
    <t>ESOPREX 10 MG</t>
  </si>
  <si>
    <t>Guajfenesin</t>
  </si>
  <si>
    <t>TBL OBD 30X200MG</t>
  </si>
  <si>
    <t>Hydrogenované námelové alkaloidy</t>
  </si>
  <si>
    <t>SECATOXIN FORTE</t>
  </si>
  <si>
    <t>POR GTT SOL 25MLX2,5MG/ML</t>
  </si>
  <si>
    <t>Jiná kapiláry stabilizující látky</t>
  </si>
  <si>
    <t>TBL ENT 30X20MG</t>
  </si>
  <si>
    <t>Klindamycin</t>
  </si>
  <si>
    <t>CPS DUR 16X300MG</t>
  </si>
  <si>
    <t>Linezolid</t>
  </si>
  <si>
    <t>206261</t>
  </si>
  <si>
    <t>LINEZOLID ACCORD 600 MG POTAHOVANÉ TABLETY</t>
  </si>
  <si>
    <t>TBL FLM 10X600MG</t>
  </si>
  <si>
    <t>32061</t>
  </si>
  <si>
    <t>32063</t>
  </si>
  <si>
    <t>INJ SOL ISP 10X0,8MLX9500IU/ML</t>
  </si>
  <si>
    <t>213494</t>
  </si>
  <si>
    <t>Nimesulid</t>
  </si>
  <si>
    <t>12895</t>
  </si>
  <si>
    <t>POR GRA SUS 30X100MG I</t>
  </si>
  <si>
    <t>Omeprazol</t>
  </si>
  <si>
    <t>25365</t>
  </si>
  <si>
    <t>CPS ETD 28X20MG</t>
  </si>
  <si>
    <t>Pentoxifylin</t>
  </si>
  <si>
    <t>20026</t>
  </si>
  <si>
    <t>AGAPURIN SR 400</t>
  </si>
  <si>
    <t>TBL PRO 20X400MG</t>
  </si>
  <si>
    <t>Perindopril</t>
  </si>
  <si>
    <t>101201</t>
  </si>
  <si>
    <t>TBL FLM 14X5MG</t>
  </si>
  <si>
    <t>Prednison</t>
  </si>
  <si>
    <t>PREDNISON 20 LÉČIVA</t>
  </si>
  <si>
    <t>TBL NOB 20X20MG</t>
  </si>
  <si>
    <t>Různé jiné kombinace železa</t>
  </si>
  <si>
    <t>TBL FLM 50X320MG/60MG</t>
  </si>
  <si>
    <t>Sultamicilin</t>
  </si>
  <si>
    <t>TBL FLM 12X375MG</t>
  </si>
  <si>
    <t>Tobramycin</t>
  </si>
  <si>
    <t>86264</t>
  </si>
  <si>
    <t>OPH GTT SOL 1X5MLX3MG/ML</t>
  </si>
  <si>
    <t>Tramadol</t>
  </si>
  <si>
    <t>32085</t>
  </si>
  <si>
    <t>CPS DUR 10X50MG</t>
  </si>
  <si>
    <t>12686</t>
  </si>
  <si>
    <t>TRAMAL RETARD TABLETY 100 MG</t>
  </si>
  <si>
    <t>Tramadol, kombinace</t>
  </si>
  <si>
    <t>138840</t>
  </si>
  <si>
    <t>TBL FLM 20X37,5MG/325MG I</t>
  </si>
  <si>
    <t>TBL FLM 30X37,5MG/325MG I</t>
  </si>
  <si>
    <t>TBL FLM 30X75MG/650MG I</t>
  </si>
  <si>
    <t>11647</t>
  </si>
  <si>
    <t>LÍMEC KRČNÍ PAN 1.01</t>
  </si>
  <si>
    <t>ANATOMICKY TVAROVANÝ,VELIKOSTI S,M,L,XL,XXL,NÍZKÝ 8CM,VYSOKÝ 10CM</t>
  </si>
  <si>
    <t>11649</t>
  </si>
  <si>
    <t>ORTÉZA RAMENNÍHO KLOUBU UNIFIX PAN 2.02</t>
  </si>
  <si>
    <t>UNIVERZÁLNÍ PRO PRAVÉ A LEVÉ RAMENO,VELIKOSTI S,M,L</t>
  </si>
  <si>
    <t>11660</t>
  </si>
  <si>
    <t>ORTÉZA ZÁPĚSTÍ DLOUHÁ PAN 5.02</t>
  </si>
  <si>
    <t>S DLAHOU, VELIKOST M,L,XL, PRAVÁ-LEVÁ</t>
  </si>
  <si>
    <t>11662</t>
  </si>
  <si>
    <t>ORTÉZA PRSTŮ RUKY PAN 5.04</t>
  </si>
  <si>
    <t>S DLAHOU, VELIKOST S,M,L, UNIVERZÁLNÍ PRO PRAVOU A LEVOU RUKU</t>
  </si>
  <si>
    <t>39710</t>
  </si>
  <si>
    <t>DLAHA PRO FIXACI PRSTŮ RUKY TYP A</t>
  </si>
  <si>
    <t>VELIKOST A3</t>
  </si>
  <si>
    <t>93834</t>
  </si>
  <si>
    <t>ORTÉZA ZÁPĚSTÍ EXOFORM</t>
  </si>
  <si>
    <t>S TVAROVATELNOU PALMÁRNÍ DLAHOU</t>
  </si>
  <si>
    <t>39709</t>
  </si>
  <si>
    <t>VELIKOST A2</t>
  </si>
  <si>
    <t>140716</t>
  </si>
  <si>
    <t>LÍMEC KRČNÍ ANATOMICKÝ VYZTUŽENÝ</t>
  </si>
  <si>
    <t>ORTEX 015D</t>
  </si>
  <si>
    <t>140963</t>
  </si>
  <si>
    <t xml:space="preserve">ORTÉZA HLEZENNÍHO KLOUBU LÉČEBNÁ S DLAHAMI-III. A </t>
  </si>
  <si>
    <t>VELIKOST XXS,XS,S,M,L,XL,XXL,XXXL</t>
  </si>
  <si>
    <t>93304</t>
  </si>
  <si>
    <t>ORTÉZA KOLENNÍ ARMOR FOURCEPOINT</t>
  </si>
  <si>
    <t>PRO INSTABILITU ACL, MCL, LCL</t>
  </si>
  <si>
    <t>11974</t>
  </si>
  <si>
    <t>BERLE FRANCOUZSKÁ PŘEDLOKETNí SPECIÁLNÍ 222 KL-SC</t>
  </si>
  <si>
    <t>VYMĚKČENÉ DRŽADLO,BAREVNÁ,NASTAVITELNÁ 76-96CM, DO 130KG</t>
  </si>
  <si>
    <t>15764</t>
  </si>
  <si>
    <t>BERLE PŘEDLOKETNÍ FRANCOUZSKÁ DURALOVÁ FD 93</t>
  </si>
  <si>
    <t>NOSNOST 150KG</t>
  </si>
  <si>
    <t>23883</t>
  </si>
  <si>
    <t>NÁSTAVEC NA WC PLASTOVÝ 508 A</t>
  </si>
  <si>
    <t>VÝŠKA 15CM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</si>
  <si>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</si>
  <si>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</si>
  <si>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</si>
  <si>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</si>
  <si>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89852</t>
  </si>
  <si>
    <t>AUGMENTIN 625 MG</t>
  </si>
  <si>
    <t>POR TBL FLM 21X625MG</t>
  </si>
  <si>
    <t>132811</t>
  </si>
  <si>
    <t>AUGMENTIN 1 G</t>
  </si>
  <si>
    <t>Hydrokortison</t>
  </si>
  <si>
    <t>180825</t>
  </si>
  <si>
    <t>HYDROCORTISON 10 MG JENAPHARM</t>
  </si>
  <si>
    <t>TBL NOB 20X10MG</t>
  </si>
  <si>
    <t>TBL ENT 90X20MG</t>
  </si>
  <si>
    <t>Kyselina acetylsalicylová</t>
  </si>
  <si>
    <t>TBL NOB 20X100MG/50MG</t>
  </si>
  <si>
    <t>32064</t>
  </si>
  <si>
    <t>INJ SOL ISP 10X1MLX9500IU/ML</t>
  </si>
  <si>
    <t>Sulodexid</t>
  </si>
  <si>
    <t>96118</t>
  </si>
  <si>
    <t>VESSEL DUE F</t>
  </si>
  <si>
    <t>CPS MOL 50X250UT</t>
  </si>
  <si>
    <t>17925</t>
  </si>
  <si>
    <t>ZALDIAR</t>
  </si>
  <si>
    <t>TBL FLM 20X37,5MG/325MG</t>
  </si>
  <si>
    <t>11487</t>
  </si>
  <si>
    <t>ORTÉZA KOLENNÍHO KLOUBU OR32</t>
  </si>
  <si>
    <t>LIMITOVANÝ ROZSAH POHYBU, PEVNÝ RÁM</t>
  </si>
  <si>
    <t>93224</t>
  </si>
  <si>
    <t>ORTÉZA ZÁPĚSTÍ A PALCE RUKY PAN 5.05</t>
  </si>
  <si>
    <t>PRAVÁ, LEVÁ, VEL. S,M,L,XL</t>
  </si>
  <si>
    <t>93530</t>
  </si>
  <si>
    <t>ORTÉZA ZÁDOVÁ LOMBAX DORSO 0845</t>
  </si>
  <si>
    <t>VYSOKÁ ZÁDOVÁ ORTÉZA (ROZSAH TH-LS),KOVOVÉ DLAHY A DOPÍNACÍ TAHY</t>
  </si>
  <si>
    <t>Prostředky pro infuzi, transfuzi a dialýzu</t>
  </si>
  <si>
    <t>SET FLEXXICON PEDIATRIC SUBLAV. DLK-4406-6</t>
  </si>
  <si>
    <t>FLEXXICON PEDIATRIC KIT, PEDIATRIC SUBCLAVIAN, 15 CM / 6 IN. LON</t>
  </si>
  <si>
    <t>12894</t>
  </si>
  <si>
    <t>POR GRA SUS 15X100MG I</t>
  </si>
  <si>
    <t>Citalopram</t>
  </si>
  <si>
    <t>17424</t>
  </si>
  <si>
    <t>TBL FLM 20X10MG</t>
  </si>
  <si>
    <t>Jiná imunostimulancia</t>
  </si>
  <si>
    <t>POR LYO 4X10MG</t>
  </si>
  <si>
    <t>Kolchicin</t>
  </si>
  <si>
    <t>119698</t>
  </si>
  <si>
    <t>TBL OBD 50X0,5MG</t>
  </si>
  <si>
    <t>3952</t>
  </si>
  <si>
    <t>DLAHA FIXAČNÍ LOKETNÍHO KLOUBU</t>
  </si>
  <si>
    <t>S VYMEZENÝM ROZSAHEM POHYBU</t>
  </si>
  <si>
    <t>78081</t>
  </si>
  <si>
    <t>ORTÉZA PALCE RUKY OR 10A</t>
  </si>
  <si>
    <t>S DLAHOU</t>
  </si>
  <si>
    <t>125058</t>
  </si>
  <si>
    <t>TBL NOB 28X5MG</t>
  </si>
  <si>
    <t>12494</t>
  </si>
  <si>
    <t>TBL FLM 14X875MG/125MG I</t>
  </si>
  <si>
    <t>15653</t>
  </si>
  <si>
    <t>CIPLOX 250</t>
  </si>
  <si>
    <t>TBL FLM 10X250MG</t>
  </si>
  <si>
    <t>Dexamethason a antiinfektiva</t>
  </si>
  <si>
    <t>Gabapentin</t>
  </si>
  <si>
    <t>202700</t>
  </si>
  <si>
    <t>TBL ENT 60X20MG</t>
  </si>
  <si>
    <t>132671</t>
  </si>
  <si>
    <t>Klonazepam</t>
  </si>
  <si>
    <t>RIVOTRIL 0,5 MG</t>
  </si>
  <si>
    <t>TBL NOB 50X0,5MG</t>
  </si>
  <si>
    <t>Mefenoxalon</t>
  </si>
  <si>
    <t>DORSIFLEX 200 MG</t>
  </si>
  <si>
    <t>TBL NOB 30X200MG</t>
  </si>
  <si>
    <t>TBL FLM 20X75MG/650MG I</t>
  </si>
  <si>
    <t>Venlafaxin</t>
  </si>
  <si>
    <t>130171</t>
  </si>
  <si>
    <t>APO-VENLAFAXIN PROLONG 75 MG</t>
  </si>
  <si>
    <t>CPS PRO 28X75MG</t>
  </si>
  <si>
    <t>Vitamin B1 v kombinaci s vitaminem B6 a/nebo B12</t>
  </si>
  <si>
    <t>42476</t>
  </si>
  <si>
    <t>TBL OBD 50X50MG/0,25MG</t>
  </si>
  <si>
    <t>45389</t>
  </si>
  <si>
    <t>PUNČOCHY KOMPRESNÍ STEHENNÍ II.K.T.</t>
  </si>
  <si>
    <t>MAXIS COMFORT A-G</t>
  </si>
  <si>
    <t>200526</t>
  </si>
  <si>
    <t>TBL FLM 10X875MG/125MG I</t>
  </si>
  <si>
    <t>Bromazepam</t>
  </si>
  <si>
    <t>LEXAURIN 1,5</t>
  </si>
  <si>
    <t>TBL NOB 30X1,5MG</t>
  </si>
  <si>
    <t>TBL FLM 10X500MG</t>
  </si>
  <si>
    <t>53202</t>
  </si>
  <si>
    <t>CIPHIN 500</t>
  </si>
  <si>
    <t>15657</t>
  </si>
  <si>
    <t>TBL FLM 100X500MG</t>
  </si>
  <si>
    <t>83459</t>
  </si>
  <si>
    <t>CPS DUR 100X300MG</t>
  </si>
  <si>
    <t>32058</t>
  </si>
  <si>
    <t>INJ SOL ISP 10X0,3MLX9500IU/ML</t>
  </si>
  <si>
    <t>CPS ETD 14X20MG</t>
  </si>
  <si>
    <t>Piracetam</t>
  </si>
  <si>
    <t>11240</t>
  </si>
  <si>
    <t>GERATAM 1200 MG</t>
  </si>
  <si>
    <t>TBL FLM 20X1200MG</t>
  </si>
  <si>
    <t>Sulfamethoxazol a trimethoprim</t>
  </si>
  <si>
    <t>3377</t>
  </si>
  <si>
    <t>TBL NOB 20X400MG/80MG</t>
  </si>
  <si>
    <t>17926</t>
  </si>
  <si>
    <t>TBL FLM 30X37,5MG/325MG</t>
  </si>
  <si>
    <t>11652</t>
  </si>
  <si>
    <t>ORTÉZA KLAVIKULÁRNÍ PAN 2.05</t>
  </si>
  <si>
    <t>VELIKOST S,M,L,XL, UNIVERZÁLNÍ PRO PRAVÉ A LEVÉ RAMENO</t>
  </si>
  <si>
    <t>93897</t>
  </si>
  <si>
    <t>LÍMEC KRČNÍ TYP PHILADELPHIA PAN 1.02</t>
  </si>
  <si>
    <t>DVOUDÍLNÝ, STAVITELNÝ</t>
  </si>
  <si>
    <t>93841</t>
  </si>
  <si>
    <t>ORTÉZA HLEZNA EQUALIZER WALKER LOW TOP</t>
  </si>
  <si>
    <t>RIGIDNÍ S FIXAČNÍ VLOŽKOU, SNÍŽENÁ VÝŠKA</t>
  </si>
  <si>
    <t>93851</t>
  </si>
  <si>
    <t>ORTÉZA KOLENNÍHO KLOUBU INNOVATOR COOL</t>
  </si>
  <si>
    <t>S NASTAVITELNÝM ROZSAHEM POHYBU, OBLOUČKOVÁ BANDÁŽ</t>
  </si>
  <si>
    <t>86148</t>
  </si>
  <si>
    <t>TBL FLM 21X500MG/125MG II</t>
  </si>
  <si>
    <t>155872</t>
  </si>
  <si>
    <t>TBL RET 20X400MG</t>
  </si>
  <si>
    <t>OPH UNG 3,5GMX3MG/GM</t>
  </si>
  <si>
    <t>138844</t>
  </si>
  <si>
    <t>TBL FLM 60X37,5MG/325MG I</t>
  </si>
  <si>
    <t>17927</t>
  </si>
  <si>
    <t>TBL FLM 40X37,5MG/325MG</t>
  </si>
  <si>
    <t>125066</t>
  </si>
  <si>
    <t>TBL NOB 100X5MG</t>
  </si>
  <si>
    <t>CPS ETD 90X20MG</t>
  </si>
  <si>
    <t>25366</t>
  </si>
  <si>
    <t>2146</t>
  </si>
  <si>
    <t>DICLOFENAC AL RETARD</t>
  </si>
  <si>
    <t>75631</t>
  </si>
  <si>
    <t>TBL PRO 20X100MG</t>
  </si>
  <si>
    <t>Enoxaparin</t>
  </si>
  <si>
    <t>115401</t>
  </si>
  <si>
    <t>CLEXANE</t>
  </si>
  <si>
    <t>INJ SOL ISP 10X0,4MLX100MG/ML</t>
  </si>
  <si>
    <t>Chondroitin-sulfát</t>
  </si>
  <si>
    <t>14824</t>
  </si>
  <si>
    <t>CONDROSULF 800 MG</t>
  </si>
  <si>
    <t>POR GRA SOL 90X800MG</t>
  </si>
  <si>
    <t>Ofloxacin</t>
  </si>
  <si>
    <t>87225</t>
  </si>
  <si>
    <t>TBL FLM 20X200MG</t>
  </si>
  <si>
    <t>17929</t>
  </si>
  <si>
    <t>TBL FLM 60X37,5MG/325MG</t>
  </si>
  <si>
    <t>11871</t>
  </si>
  <si>
    <t>Jiný</t>
  </si>
  <si>
    <t>136040</t>
  </si>
  <si>
    <t>ORTÉZA KOTNÍKOVÁ PEVNÁ</t>
  </si>
  <si>
    <t>FIXAČNÍ S DLAHAMI</t>
  </si>
  <si>
    <t>Aciklovir</t>
  </si>
  <si>
    <t>155936</t>
  </si>
  <si>
    <t>HERPESIN 400</t>
  </si>
  <si>
    <t>TBL NOB 25X400MG</t>
  </si>
  <si>
    <t>Diosmin, kombinace</t>
  </si>
  <si>
    <t>TBL FLM 60X500MG</t>
  </si>
  <si>
    <t>Erdostein</t>
  </si>
  <si>
    <t>95560</t>
  </si>
  <si>
    <t>ERDOMED</t>
  </si>
  <si>
    <t>CPS DUR 30X300MG</t>
  </si>
  <si>
    <t>Heparin, kombinace</t>
  </si>
  <si>
    <t>44980</t>
  </si>
  <si>
    <t>CONTRACTUBEX</t>
  </si>
  <si>
    <t>44981</t>
  </si>
  <si>
    <t>GEL 1X100GM</t>
  </si>
  <si>
    <t>Hořčík (různé sole v kombinaci)</t>
  </si>
  <si>
    <t>POR GRA SOL SCC 30X365MG</t>
  </si>
  <si>
    <t>Jiná antibiotika pro lokální aplikaci</t>
  </si>
  <si>
    <t>55759</t>
  </si>
  <si>
    <t>PAMYCON NA PŘÍPRAVU KAPEK</t>
  </si>
  <si>
    <t>DRM PLV SOL 1</t>
  </si>
  <si>
    <t>Jodovaný povidon</t>
  </si>
  <si>
    <t>16319</t>
  </si>
  <si>
    <t>BRAUNOVIDON MAST</t>
  </si>
  <si>
    <t>UNG 20GMX100MG/GM</t>
  </si>
  <si>
    <t>16320</t>
  </si>
  <si>
    <t>UNG 100GMX100MG/GM</t>
  </si>
  <si>
    <t>Ketoprofen</t>
  </si>
  <si>
    <t>16287</t>
  </si>
  <si>
    <t>FASTUM GEL</t>
  </si>
  <si>
    <t>GEL 100GMX25MG/GM</t>
  </si>
  <si>
    <t>Klarithromycin</t>
  </si>
  <si>
    <t>53853</t>
  </si>
  <si>
    <t>Klíšťová encefalitida, inaktivovaný celý virus</t>
  </si>
  <si>
    <t>32825</t>
  </si>
  <si>
    <t>ENCEPUR PRO DOSPĚLÉ</t>
  </si>
  <si>
    <t>INJ SUS 1X0,5ML</t>
  </si>
  <si>
    <t>Meloxikam</t>
  </si>
  <si>
    <t>Nifuroxazid</t>
  </si>
  <si>
    <t>155871</t>
  </si>
  <si>
    <t>CPS DUR 14X200MG</t>
  </si>
  <si>
    <t>66046</t>
  </si>
  <si>
    <t>AULIN GEL</t>
  </si>
  <si>
    <t>GEL 100X30MG/GM</t>
  </si>
  <si>
    <t>Organo-heparinoid</t>
  </si>
  <si>
    <t>HEPAROID LÉČIVA</t>
  </si>
  <si>
    <t>CRM 30GMX2MG/GM</t>
  </si>
  <si>
    <t>75022</t>
  </si>
  <si>
    <t>COTRIMOXAZOL AL FORTE</t>
  </si>
  <si>
    <t>TBL NOB 10X800MG/160MG</t>
  </si>
  <si>
    <t>TBL OBD 20X50MG/0,25MG</t>
  </si>
  <si>
    <t>Formoterol a budesonid</t>
  </si>
  <si>
    <t>180087</t>
  </si>
  <si>
    <t>SYMBICORT TURBUHALER 200 MIKROGRAMŮ/ 6 MIKROGRAMŮ/ INHALACE</t>
  </si>
  <si>
    <t>INH PLV 1X120DÁV</t>
  </si>
  <si>
    <t>883</t>
  </si>
  <si>
    <t>OBINADLO ELASTICKÉ IDEAL</t>
  </si>
  <si>
    <t>14CMX5M,PÁSKOVANÁ DO SUPERIORU DÉLKA,1KS</t>
  </si>
  <si>
    <t>11657</t>
  </si>
  <si>
    <t>ORTÉZA LOKTE S LIMITACÍ PAN 4.02</t>
  </si>
  <si>
    <t>FLEXE A EXTENZE PO 10 ST. VELIKOST S,M,L, UNIV. PRO PRAVOU A LEVOU RUKU</t>
  </si>
  <si>
    <t>11668</t>
  </si>
  <si>
    <t>ORTÉZA KOLENNÍ S DVOUOSÝM KLOUBEM PAN 7.05</t>
  </si>
  <si>
    <t>ROZEPINATELNÁ,KRÁTKÁ, VEL. S,M,L,XL,XXL UNIV. P-L</t>
  </si>
  <si>
    <t>39708</t>
  </si>
  <si>
    <t>VELIKOST A1</t>
  </si>
  <si>
    <t>63743</t>
  </si>
  <si>
    <t>ORTÉZA LOKETNÍ</t>
  </si>
  <si>
    <t>PEVNÁ - 90 ST. FLEXE</t>
  </si>
  <si>
    <t>78695</t>
  </si>
  <si>
    <t>BANDÁŽ KOTNÍKU</t>
  </si>
  <si>
    <t>SILIKONOVÁ PELOTA</t>
  </si>
  <si>
    <t>78911</t>
  </si>
  <si>
    <t>PÁSKA EPIKONDYLÁRNÍ - TYP 202</t>
  </si>
  <si>
    <t>VELIKOSTI M,L</t>
  </si>
  <si>
    <t>140964</t>
  </si>
  <si>
    <t>ORTÉZA KOLEN.KLOUBU,KRÁTKÁ LÉČEBNÁ S KLOUBEM,NÁVLE</t>
  </si>
  <si>
    <t>VELIKOST XS,S,M,L,XL,XXL,XXXL,XXXXL</t>
  </si>
  <si>
    <t>140966</t>
  </si>
  <si>
    <t>ORTÉZA PALCE SE DVĚMA DLAHAMI OR 10A/I</t>
  </si>
  <si>
    <t>VELIKOST XS,S,M,L,XL</t>
  </si>
  <si>
    <t>140555</t>
  </si>
  <si>
    <t>ORTÉZA LOKETNÍ S EPIKONDYLÁRNÍ PÁSKOU</t>
  </si>
  <si>
    <t>B 04 OBOUSTRANNÁ</t>
  </si>
  <si>
    <t>136038</t>
  </si>
  <si>
    <t>SILIKONOVÉ PELOTY</t>
  </si>
  <si>
    <t>140226</t>
  </si>
  <si>
    <t>PÁSKA EPIKONDYLÁRNÍ THUASNE NEOPREN 2257</t>
  </si>
  <si>
    <t>UNIVERZÁLNÍ,PÁSKA PRO ÚPRAVU FIXACE</t>
  </si>
  <si>
    <t>136061</t>
  </si>
  <si>
    <t>ORTÉZA KOLENNÍ</t>
  </si>
  <si>
    <t>PLETENÁ FIT - 2 SPIRÁLOVÉ VÝZTUHY</t>
  </si>
  <si>
    <t>Dále nespecifikované pomůcky</t>
  </si>
  <si>
    <t>93433</t>
  </si>
  <si>
    <t>ROZTOK VISKOELASTICKÝ ERECTUS</t>
  </si>
  <si>
    <t>INJ 1X2ML,HRAZENY 3 APLIKACE DO 1 KLOUBU/6 MĚS.</t>
  </si>
  <si>
    <t>136082</t>
  </si>
  <si>
    <t>ROZTOK ELASTOVISKÓZNÍ BIOVISC ORTHO SINGLE</t>
  </si>
  <si>
    <t>INJ 1X3 ML/90 MG, 3% NATRIUM HYALURONÁT,HRAZENA 1 APLIKACE DO 1 KLOUBU/6 MĚS.</t>
  </si>
  <si>
    <t>75632</t>
  </si>
  <si>
    <t>TBL PRO 50X100MG</t>
  </si>
  <si>
    <t>59072</t>
  </si>
  <si>
    <t>MOVALIS 15 MG</t>
  </si>
  <si>
    <t>Prednisolon a antiseptika</t>
  </si>
  <si>
    <t>16467</t>
  </si>
  <si>
    <t>IMACORT</t>
  </si>
  <si>
    <t>CRM 1X20GM</t>
  </si>
  <si>
    <t>Promethazin</t>
  </si>
  <si>
    <t>122197</t>
  </si>
  <si>
    <t>PROTHAZIN</t>
  </si>
  <si>
    <t>TBL FLM 20X1X25MG</t>
  </si>
  <si>
    <t>12476</t>
  </si>
  <si>
    <t>TRAMABENE 50 TOBOLKY</t>
  </si>
  <si>
    <t>CPS DUR 50X50MG</t>
  </si>
  <si>
    <t>885</t>
  </si>
  <si>
    <t>10CMX5M,V NAPNUTÉM STAVU,DLOUHÝ TAH,1KS</t>
  </si>
  <si>
    <t>888</t>
  </si>
  <si>
    <t>8CMX5M,V NAPNUTÉM STAVU,DLOUHÝ TAH,1KS</t>
  </si>
  <si>
    <t>80683</t>
  </si>
  <si>
    <t>OBINADLO ELASTICKÉ FIXAČNÍ SAMODRŽÍCÍ PEHA-HAFT</t>
  </si>
  <si>
    <t>6CMX4M,V NAPNUTÉM STAVU,DLOUHÝ TAH,1KS</t>
  </si>
  <si>
    <t>132601</t>
  </si>
  <si>
    <t>TBL NOB 30X3MG</t>
  </si>
  <si>
    <t>42845</t>
  </si>
  <si>
    <t>ZINNAT 125 MG</t>
  </si>
  <si>
    <t>POR GRA SUS 50MLX25MG/ML</t>
  </si>
  <si>
    <t>58142</t>
  </si>
  <si>
    <t>DICLOFENAC AL 50</t>
  </si>
  <si>
    <t>TBL ENT 30X50MG</t>
  </si>
  <si>
    <t>201992</t>
  </si>
  <si>
    <t>TBL FLM 120X500MG</t>
  </si>
  <si>
    <t>90986</t>
  </si>
  <si>
    <t>DEOXYMYKOIN</t>
  </si>
  <si>
    <t>TBL NOB 10X100MG</t>
  </si>
  <si>
    <t>12737</t>
  </si>
  <si>
    <t>TBL NOB 10X200MG</t>
  </si>
  <si>
    <t>Fentermin</t>
  </si>
  <si>
    <t>97374</t>
  </si>
  <si>
    <t>ADIPEX RETARD</t>
  </si>
  <si>
    <t>CPS RML 100X15MG</t>
  </si>
  <si>
    <t>Fosinopril</t>
  </si>
  <si>
    <t>19118</t>
  </si>
  <si>
    <t>FOSINOPRIL-TEVA 20 MG</t>
  </si>
  <si>
    <t>TBL NOB 50X20MG</t>
  </si>
  <si>
    <t>84400</t>
  </si>
  <si>
    <t>Gestoden a ethinylestradiol</t>
  </si>
  <si>
    <t>132794</t>
  </si>
  <si>
    <t>LOGEST</t>
  </si>
  <si>
    <t>TBL OBD 3X21X0,075MG/0,02MG</t>
  </si>
  <si>
    <t>215978</t>
  </si>
  <si>
    <t>UNG 10GMX250IU/100IU/GM</t>
  </si>
  <si>
    <t>Kodein</t>
  </si>
  <si>
    <t>CODEIN SLOVAKOFARMA 30 MG</t>
  </si>
  <si>
    <t>TBL NOB 10X30MG</t>
  </si>
  <si>
    <t>Kodein, kombinace kromě psycholeptik</t>
  </si>
  <si>
    <t>86016</t>
  </si>
  <si>
    <t>TALVOSILEN</t>
  </si>
  <si>
    <t>TBL NOB 20X500MG/20MG</t>
  </si>
  <si>
    <t>Kyselina alendronová</t>
  </si>
  <si>
    <t>41671</t>
  </si>
  <si>
    <t>ALENDRONATE-TEVA 70 MG</t>
  </si>
  <si>
    <t>TBL NOB 12X70MG</t>
  </si>
  <si>
    <t>138234</t>
  </si>
  <si>
    <t>ALENDRONAT ACTAVIS 70 MG</t>
  </si>
  <si>
    <t>41670</t>
  </si>
  <si>
    <t>TBL NOB 8X70MG</t>
  </si>
  <si>
    <t>Kyselina alendronová a cholekalciferol</t>
  </si>
  <si>
    <t>29955</t>
  </si>
  <si>
    <t>FOSAVANCE 70 MG/5600 IU</t>
  </si>
  <si>
    <t>TBL NOB 12X70MG/5600IU</t>
  </si>
  <si>
    <t>17185</t>
  </si>
  <si>
    <t>NIMESIL</t>
  </si>
  <si>
    <t>POR GRA SUS 9X100MG</t>
  </si>
  <si>
    <t>Perindopril a amlodipin</t>
  </si>
  <si>
    <t>124133</t>
  </si>
  <si>
    <t>TBL NOB 90X10MG/10MG</t>
  </si>
  <si>
    <t>Pikosíran sodný, kombinace</t>
  </si>
  <si>
    <t>199163</t>
  </si>
  <si>
    <t>PICOPREP PRÁŠEK PRO PERORÁLNÍ ROZTOK</t>
  </si>
  <si>
    <t>POR PLV SOL 150X2</t>
  </si>
  <si>
    <t>Ramipril a amlodipin</t>
  </si>
  <si>
    <t>200413</t>
  </si>
  <si>
    <t>EGIRAMLON 10 MG/10 MG</t>
  </si>
  <si>
    <t>CPS DUR 10X10X10MG/10MG</t>
  </si>
  <si>
    <t>Tolperison</t>
  </si>
  <si>
    <t>MYDOCALM 150 MG</t>
  </si>
  <si>
    <t>42779</t>
  </si>
  <si>
    <t>TRALGIT SR 200</t>
  </si>
  <si>
    <t>TBL PRO 10X200MG</t>
  </si>
  <si>
    <t>12475</t>
  </si>
  <si>
    <t>CPS DUR 30X50MG</t>
  </si>
  <si>
    <t>Zolpidem</t>
  </si>
  <si>
    <t>16286</t>
  </si>
  <si>
    <t>STILNOX</t>
  </si>
  <si>
    <t>142657</t>
  </si>
  <si>
    <t>APO-ZOLPIDEM 10 MG</t>
  </si>
  <si>
    <t>132602</t>
  </si>
  <si>
    <t>Obuv ortopedická</t>
  </si>
  <si>
    <t>971</t>
  </si>
  <si>
    <t>VLOŽKY ORTOPEDICKÉ-SPECIÁLNÍ</t>
  </si>
  <si>
    <t>80%</t>
  </si>
  <si>
    <t>80682</t>
  </si>
  <si>
    <t>4CMX4M,V NAPNUTÉM STAVU,DLOUHÝ TAH,1KS</t>
  </si>
  <si>
    <t>81898</t>
  </si>
  <si>
    <t>KRYTÍ NA RÁNY VSTŘEBATELNÉ TRAUMACEL BIODRESS</t>
  </si>
  <si>
    <t>10X10CM,10KS</t>
  </si>
  <si>
    <t>78923</t>
  </si>
  <si>
    <t>ORTÉZA KOLENNÍ - TYP 503</t>
  </si>
  <si>
    <t>DVOUOSÝ KOLENNÍ KLOUB KOVOVÝ, PRODYŠNÝ MATERIÁL</t>
  </si>
  <si>
    <t>19179</t>
  </si>
  <si>
    <t>132710</t>
  </si>
  <si>
    <t>40131</t>
  </si>
  <si>
    <t>VERAL NEO EMULGEL</t>
  </si>
  <si>
    <t>DRM GEL 1X100GM I</t>
  </si>
  <si>
    <t>137823</t>
  </si>
  <si>
    <t>TBL FLM 60X10MG</t>
  </si>
  <si>
    <t>DRM SOL 120MLX100MG/ML</t>
  </si>
  <si>
    <t>203323</t>
  </si>
  <si>
    <t>107135</t>
  </si>
  <si>
    <t>DALACIN C 150 MG</t>
  </si>
  <si>
    <t>CPS DUR 16X150MG</t>
  </si>
  <si>
    <t>17187</t>
  </si>
  <si>
    <t>POR GRA SUS 30X100MG</t>
  </si>
  <si>
    <t>42780</t>
  </si>
  <si>
    <t>TBL PRO 30X200MG</t>
  </si>
  <si>
    <t>Vápník, kombinace s vitaminem D a/nebo jinými léčivy</t>
  </si>
  <si>
    <t>169675</t>
  </si>
  <si>
    <t>TBL FLM 60</t>
  </si>
  <si>
    <t>4711</t>
  </si>
  <si>
    <t>14CMX5M,V NAPNUTÉM STAVU,DLOUHÝ TAH,1KS</t>
  </si>
  <si>
    <t>78952</t>
  </si>
  <si>
    <t>ORTÉZA PRSTOVÁ - TYP 309</t>
  </si>
  <si>
    <t>93146</t>
  </si>
  <si>
    <t>ORTÉZA KOLEN. KLOUBU SE STABILIZACÍ PATELY OR 36</t>
  </si>
  <si>
    <t>VELIKOST S,M,L,XL,XXL</t>
  </si>
  <si>
    <t>136042</t>
  </si>
  <si>
    <t>ORTÉZA ZÁPĚSTÍ</t>
  </si>
  <si>
    <t>DLOUHÁ, 2 DLAHY, T 22</t>
  </si>
  <si>
    <t>45324</t>
  </si>
  <si>
    <t>TBL RET 30X100MG</t>
  </si>
  <si>
    <t>Levocetirizin</t>
  </si>
  <si>
    <t>124340</t>
  </si>
  <si>
    <t>CEZERA 5 MG</t>
  </si>
  <si>
    <t>TBL FLM 14X5MG I</t>
  </si>
  <si>
    <t>20027</t>
  </si>
  <si>
    <t>TBL PRO 50X400MG</t>
  </si>
  <si>
    <t>Pitofenon a analgetika</t>
  </si>
  <si>
    <t>50335</t>
  </si>
  <si>
    <t>POR GTT SOL 1X25ML</t>
  </si>
  <si>
    <t>94329</t>
  </si>
  <si>
    <t>AKTIFERRIN</t>
  </si>
  <si>
    <t>POR CPS MOL 20</t>
  </si>
  <si>
    <t>42776</t>
  </si>
  <si>
    <t>TRALGIT SR 150</t>
  </si>
  <si>
    <t>TBL PRO 30X150MG</t>
  </si>
  <si>
    <t>138842</t>
  </si>
  <si>
    <t>TBL FLM 40X37,5MG/325MG I</t>
  </si>
  <si>
    <t>Apixaban</t>
  </si>
  <si>
    <t>168327</t>
  </si>
  <si>
    <t>ELIQUIS 2,5 MG</t>
  </si>
  <si>
    <t>TBL FLM 60X2,5MG</t>
  </si>
  <si>
    <t>882</t>
  </si>
  <si>
    <t>12CMX5M,PÁSKOVANÁ DO SUPERIORU,1KS</t>
  </si>
  <si>
    <t>78692</t>
  </si>
  <si>
    <t>ORTÉZA KOLENNÍ GENU GENUFIT I</t>
  </si>
  <si>
    <t>SILIKONOVÁ PELOTA,SPIRÁLOVÉ VÝZTUŽE</t>
  </si>
  <si>
    <t>11674</t>
  </si>
  <si>
    <t>ORTÉZA HLEZENNÍHO KLOUBU OR 6D</t>
  </si>
  <si>
    <t>LÉČEBNÁ DYNAMICKÁ</t>
  </si>
  <si>
    <t>84114</t>
  </si>
  <si>
    <t>GEL 50GMX25MG/GM</t>
  </si>
  <si>
    <t>11811</t>
  </si>
  <si>
    <t>ORTÉZA LOKETNÍ SILISTAB EPI 2305</t>
  </si>
  <si>
    <t>PRUŽNÝ MATERIÁL, SILIK.PELOTY, PŘEDLOKETNÍ EPI PÁSKA</t>
  </si>
  <si>
    <t>Bisoprolol</t>
  </si>
  <si>
    <t>176914</t>
  </si>
  <si>
    <t>TBL FLM 90X10MG</t>
  </si>
  <si>
    <t>Felodipin</t>
  </si>
  <si>
    <t>83595</t>
  </si>
  <si>
    <t>PLENDIL ER 10 MG</t>
  </si>
  <si>
    <t>TBL PRO 100X10MG</t>
  </si>
  <si>
    <t>OPHTHALMO-HYDROCORTISON LÉČIVA</t>
  </si>
  <si>
    <t>OPH UNG 5GMX5MG/GM</t>
  </si>
  <si>
    <t>Klenbuterol</t>
  </si>
  <si>
    <t>55449</t>
  </si>
  <si>
    <t>SPIROPENT</t>
  </si>
  <si>
    <t>SIR 1X100MLX1RG/ML</t>
  </si>
  <si>
    <t>32060</t>
  </si>
  <si>
    <t>INJ SOL ISP 2X0,6MLX9500IU/ML</t>
  </si>
  <si>
    <t>Ramipril</t>
  </si>
  <si>
    <t>138839</t>
  </si>
  <si>
    <t>TBL FLM 10X37,5MG/325MG I</t>
  </si>
  <si>
    <t>TBL FLM 10X75MG/650MG I</t>
  </si>
  <si>
    <t>209523</t>
  </si>
  <si>
    <t>TBL FLM 20X37,5MG/325MG II</t>
  </si>
  <si>
    <t>Jiná</t>
  </si>
  <si>
    <t>63742</t>
  </si>
  <si>
    <t>63749</t>
  </si>
  <si>
    <t>63777</t>
  </si>
  <si>
    <t>ORTÉZA HLEZENNÍ VACOACHILL; SOUPRAVA PRO PACIENTA</t>
  </si>
  <si>
    <t>VAKUOVÝ FIXAČNÍ SYSTÉM, NÁHRADA SÁDRY, VELIKOST S, M, L</t>
  </si>
  <si>
    <t>62971</t>
  </si>
  <si>
    <t>ORTÉZA KOLENNÍHO KLOUBU OR33</t>
  </si>
  <si>
    <t>NÁVLEKOVÁ S VÝZTUHOU</t>
  </si>
  <si>
    <t>136063</t>
  </si>
  <si>
    <t>LIMITACE POHYBU 15.,30.,60.,90.,120.</t>
  </si>
  <si>
    <t>Alprazolam</t>
  </si>
  <si>
    <t>86656</t>
  </si>
  <si>
    <t>NEUROL 1,0</t>
  </si>
  <si>
    <t>96192</t>
  </si>
  <si>
    <t>AMBROSAN 30 MG</t>
  </si>
  <si>
    <t>TBL NOB 30X30MG I</t>
  </si>
  <si>
    <t>Amitriptylin</t>
  </si>
  <si>
    <t>87167</t>
  </si>
  <si>
    <t>AMITRIPTYLIN-SLOVAKOFARMA</t>
  </si>
  <si>
    <t>TBL FLM 50X28,3MG</t>
  </si>
  <si>
    <t>Atorvastatin</t>
  </si>
  <si>
    <t>49009</t>
  </si>
  <si>
    <t>ATORIS 20</t>
  </si>
  <si>
    <t>TBL FLM 90X20MG</t>
  </si>
  <si>
    <t>132528</t>
  </si>
  <si>
    <t>TORVACARD 20</t>
  </si>
  <si>
    <t>Betamethason a antibiotika</t>
  </si>
  <si>
    <t>83973</t>
  </si>
  <si>
    <t>FUCICORT</t>
  </si>
  <si>
    <t>CRM 15GMX20MG/1MG/1G</t>
  </si>
  <si>
    <t>Ibuprofen</t>
  </si>
  <si>
    <t>15486</t>
  </si>
  <si>
    <t>IBUMAX 600 MG</t>
  </si>
  <si>
    <t>TBL FLM 100X600MG</t>
  </si>
  <si>
    <t>Indometacin</t>
  </si>
  <si>
    <t>Metoprolol</t>
  </si>
  <si>
    <t>132559</t>
  </si>
  <si>
    <t>TBL NOB 50X50MG</t>
  </si>
  <si>
    <t>59808</t>
  </si>
  <si>
    <t>INJ SOL ISP 10X0,8ML</t>
  </si>
  <si>
    <t>12893</t>
  </si>
  <si>
    <t>TBL NOB 60X100MG</t>
  </si>
  <si>
    <t>Perindopril a diuretika</t>
  </si>
  <si>
    <t>122690</t>
  </si>
  <si>
    <t>TBL FLM 90X5MG/1,25MG</t>
  </si>
  <si>
    <t>179333</t>
  </si>
  <si>
    <t>TBL FLM 90X75MG/650MG I</t>
  </si>
  <si>
    <t>179330</t>
  </si>
  <si>
    <t>TBL FLM 60X75MG/650MG I</t>
  </si>
  <si>
    <t>132642</t>
  </si>
  <si>
    <t>140202</t>
  </si>
  <si>
    <t>DLAHA PRSTOVÁ OVAL-8</t>
  </si>
  <si>
    <t>VELIKOSTI 2 - 15, P1008-X</t>
  </si>
  <si>
    <t>11651</t>
  </si>
  <si>
    <t>ZÁVĚS RAMENNÍHO KLOUBU PAN 2.04</t>
  </si>
  <si>
    <t>VELIKOST S,M, UNIVERZÁLNÍ PRO PRAVÉ A LEVÉ RAMENO</t>
  </si>
  <si>
    <t>63776</t>
  </si>
  <si>
    <t>ORTÉZA HLEZENNÍ VACOPED; SOUPRAVA PRO PACIENTA</t>
  </si>
  <si>
    <t>89025</t>
  </si>
  <si>
    <t>TBL ENT 50X50MG</t>
  </si>
  <si>
    <t>999999</t>
  </si>
  <si>
    <t>Klopidogrel</t>
  </si>
  <si>
    <t>141036</t>
  </si>
  <si>
    <t>TROMBEX 75 MG POTAHOVANÉ TABLETY</t>
  </si>
  <si>
    <t>TBL FLM 90X75MG</t>
  </si>
  <si>
    <t>Telmisartan a diuretika</t>
  </si>
  <si>
    <t>189681</t>
  </si>
  <si>
    <t>TEZEO HCT 40 MG/12,5 MG</t>
  </si>
  <si>
    <t>TBL NOB 90X40MG/12,5MG</t>
  </si>
  <si>
    <t>Tamsulosin a solifenacin</t>
  </si>
  <si>
    <t>197787</t>
  </si>
  <si>
    <t>URIZIA 6 MG/0,4 MG TABLETY S ŘÍZENÝM UVOLŇOVÁNÍM</t>
  </si>
  <si>
    <t>TBL RET 100X6MG/0,4MG</t>
  </si>
  <si>
    <t>*5002</t>
  </si>
  <si>
    <t>80765</t>
  </si>
  <si>
    <t>KRYTÍ BACTIGRAS</t>
  </si>
  <si>
    <t>10X10CM 0,5%CHLORHEXIDINACETÁT,10KS</t>
  </si>
  <si>
    <t>78604</t>
  </si>
  <si>
    <t>ORTÉZA HLEZNA OR 6</t>
  </si>
  <si>
    <t>PROFYLAKTICKÁ</t>
  </si>
  <si>
    <t>62910</t>
  </si>
  <si>
    <t>ORTÉZA POOPERAČNÍ KOLENNÍ 3PANEL KNEE SPLINT</t>
  </si>
  <si>
    <t>FIXACE V EXTENZI</t>
  </si>
  <si>
    <t>90959</t>
  </si>
  <si>
    <t>XANAX 0,5 MG</t>
  </si>
  <si>
    <t>TBL NOB 30X0,5MG</t>
  </si>
  <si>
    <t>14822</t>
  </si>
  <si>
    <t>TBL FLM 90X800MG</t>
  </si>
  <si>
    <t>32020</t>
  </si>
  <si>
    <t>IBUPROFEN AL 400</t>
  </si>
  <si>
    <t>TBL FLM 100X400MG</t>
  </si>
  <si>
    <t>32082</t>
  </si>
  <si>
    <t>IBALGIN 400</t>
  </si>
  <si>
    <t>Jiná antihistaminika pro systémovou aplikaci</t>
  </si>
  <si>
    <t>TBL NOB 20X2MG</t>
  </si>
  <si>
    <t>188857</t>
  </si>
  <si>
    <t>TBL ENT 100X100MG II</t>
  </si>
  <si>
    <t>Mometason</t>
  </si>
  <si>
    <t>192207</t>
  </si>
  <si>
    <t>UNG 1X100GMX1MG/GM</t>
  </si>
  <si>
    <t>Paracetamol</t>
  </si>
  <si>
    <t>TBL NOB 24X500MG</t>
  </si>
  <si>
    <t>191019</t>
  </si>
  <si>
    <t>TBL NOB 500X2,5MG</t>
  </si>
  <si>
    <t>TBL FLM 100X320MG/60MG</t>
  </si>
  <si>
    <t>Salbutamol</t>
  </si>
  <si>
    <t>31934</t>
  </si>
  <si>
    <t>VENTOLIN INHALER N</t>
  </si>
  <si>
    <t>INH SUS PSS 200DÁVX100RG/DÁV</t>
  </si>
  <si>
    <t>178283</t>
  </si>
  <si>
    <t>TRAMADOL MYLAN 200 MG</t>
  </si>
  <si>
    <t>TBL PRO 60X200MG I</t>
  </si>
  <si>
    <t>Xylometazolin</t>
  </si>
  <si>
    <t>40542</t>
  </si>
  <si>
    <t>OLYNTH HA 0,1%</t>
  </si>
  <si>
    <t>NAS SPR SOL 10MLX1MG/ML</t>
  </si>
  <si>
    <t>Další osteosyntetický materiál</t>
  </si>
  <si>
    <t>8</t>
  </si>
  <si>
    <t>ŠROUB KORTIKÁLNÍ VELKÝ FRAGMENT OCEL</t>
  </si>
  <si>
    <t>ŠROUB KORTIKÁLNÍ PR. 4.5 MM, DÉLKA 125-140 MM, OCEL   214.125-140</t>
  </si>
  <si>
    <t>45481</t>
  </si>
  <si>
    <t>LONARIS EXTRA FEINE VELIKOST 1,2,3 A-G</t>
  </si>
  <si>
    <t>93655</t>
  </si>
  <si>
    <t>PROTECT.ST PRO</t>
  </si>
  <si>
    <t>140561</t>
  </si>
  <si>
    <t>ORTÉZA ZÁPĚSTÍ FIXAČNÍ UNIVERZÁLNÍ</t>
  </si>
  <si>
    <t>ORTEX 07H, S PEVNÝMI DLAHAMI, STRANOVĚ UNIVERZÁLNÍ</t>
  </si>
  <si>
    <t>Alopurinol</t>
  </si>
  <si>
    <t>216284</t>
  </si>
  <si>
    <t>MILURIT 100</t>
  </si>
  <si>
    <t>TBL NOB 90X100MG</t>
  </si>
  <si>
    <t>Betamethason</t>
  </si>
  <si>
    <t>17168</t>
  </si>
  <si>
    <t>DRM SOL 50MLX0,5MG/20MG/G</t>
  </si>
  <si>
    <t>162859</t>
  </si>
  <si>
    <t>ASPIRIN PROTECT 100</t>
  </si>
  <si>
    <t>TBL ENT 98X100MG</t>
  </si>
  <si>
    <t>Měkký parafin a tukové produkty</t>
  </si>
  <si>
    <t>100273</t>
  </si>
  <si>
    <t>LIPOBASE</t>
  </si>
  <si>
    <t>CRM 1X100GM</t>
  </si>
  <si>
    <t>32062</t>
  </si>
  <si>
    <t>INJ SOL ISP 2X0,8MLX9500IU/ML</t>
  </si>
  <si>
    <t>59806</t>
  </si>
  <si>
    <t>Oxazepam</t>
  </si>
  <si>
    <t>OXAZEPAM LÉČIVA</t>
  </si>
  <si>
    <t>124091</t>
  </si>
  <si>
    <t>PRESTANCE 5 MG/5 MG</t>
  </si>
  <si>
    <t>TBL NOB 90X5MG/5MG</t>
  </si>
  <si>
    <t>Sildenafil</t>
  </si>
  <si>
    <t>166801</t>
  </si>
  <si>
    <t>OLVION 100 MG</t>
  </si>
  <si>
    <t>TBL FLM 8X100MG</t>
  </si>
  <si>
    <t>26913</t>
  </si>
  <si>
    <t>VIAGRA 100 MG</t>
  </si>
  <si>
    <t>TBL FLM 8X100MG I</t>
  </si>
  <si>
    <t>Homeopatika (česká ATC skupina)</t>
  </si>
  <si>
    <t>62262</t>
  </si>
  <si>
    <t>SYMPHYTUM OFFICINALE</t>
  </si>
  <si>
    <t>GRA 4GMX2CH-200CH</t>
  </si>
  <si>
    <t>Azithromycin</t>
  </si>
  <si>
    <t>Bemiparin</t>
  </si>
  <si>
    <t>30526</t>
  </si>
  <si>
    <t>ZIBOR 3500 IU</t>
  </si>
  <si>
    <t>INJ SOL ISP 10X0,2MLX3500IU</t>
  </si>
  <si>
    <t>124346</t>
  </si>
  <si>
    <t>TBL FLM 90X5MG I</t>
  </si>
  <si>
    <t>112562</t>
  </si>
  <si>
    <t>TBL NOB 60X15MG</t>
  </si>
  <si>
    <t>Moxonidin</t>
  </si>
  <si>
    <t>16926</t>
  </si>
  <si>
    <t>TBL FLM 100X0,3MG</t>
  </si>
  <si>
    <t>Nitrofurantoin</t>
  </si>
  <si>
    <t>154748</t>
  </si>
  <si>
    <t>NITROFURANTOIN - RATIOPHARM 100 MG</t>
  </si>
  <si>
    <t>POR CPS PRO 50X100MG</t>
  </si>
  <si>
    <t>47085</t>
  </si>
  <si>
    <t>PENTOMER RETARD 400 MG</t>
  </si>
  <si>
    <t>TBL PRO 100X400MG</t>
  </si>
  <si>
    <t>Prednisolon</t>
  </si>
  <si>
    <t>92410</t>
  </si>
  <si>
    <t>ALPICORT F</t>
  </si>
  <si>
    <t>DRM SOL 1X100ML</t>
  </si>
  <si>
    <t>56982</t>
  </si>
  <si>
    <t>Spazmolytika, psycholeptika a analgetika v kombinaci</t>
  </si>
  <si>
    <t>91261</t>
  </si>
  <si>
    <t>SPASMOPAN</t>
  </si>
  <si>
    <t>SUP 5</t>
  </si>
  <si>
    <t>Sumatriptan</t>
  </si>
  <si>
    <t>115449</t>
  </si>
  <si>
    <t>SUMATRIPTAN ACTAVIS 50 MG</t>
  </si>
  <si>
    <t>TBL OBD 6X50MG II</t>
  </si>
  <si>
    <t>Vinpocetin</t>
  </si>
  <si>
    <t>10253</t>
  </si>
  <si>
    <t>TBL NOB 90X10MG</t>
  </si>
  <si>
    <t>163149</t>
  </si>
  <si>
    <t>HYPNOGEN</t>
  </si>
  <si>
    <t>NASTAVITELNÝ ROZSAH POHYBU 0. - 120.</t>
  </si>
  <si>
    <t>11658</t>
  </si>
  <si>
    <t>PÁSKA EPIKONDYLÁRNÍ PAN 4.03</t>
  </si>
  <si>
    <t>VELIKOST M,L UNIVERZÁLNÍ PRO PRAVOU A LEVOU RUKU</t>
  </si>
  <si>
    <t>11800</t>
  </si>
  <si>
    <t>ORTÉZA KOLENNÍHO KLOUBU LIGAFLEX EVOLUTION</t>
  </si>
  <si>
    <t>R.O.M.2376/76,NASTAVITELNÝ ROZSAH POHYBU</t>
  </si>
  <si>
    <t>140725</t>
  </si>
  <si>
    <t>ORTÉZA PALCOVÁ S PRUŽNÝM TAHEM</t>
  </si>
  <si>
    <t>PROVEDENÍ PRO PRAVOU A LEVOU RUKU, VELIKOST 1-3</t>
  </si>
  <si>
    <t>89024</t>
  </si>
  <si>
    <t>TBL ENT 20X50MG</t>
  </si>
  <si>
    <t>107922</t>
  </si>
  <si>
    <t>APO-DICLO 50 MG</t>
  </si>
  <si>
    <t>Heparin</t>
  </si>
  <si>
    <t>17165</t>
  </si>
  <si>
    <t>LIOTON 100 000 GEL</t>
  </si>
  <si>
    <t>GEL 100GMX1000IU/GM</t>
  </si>
  <si>
    <t>15222</t>
  </si>
  <si>
    <t>DALACIN VAGINÁLNÍ KRÉM</t>
  </si>
  <si>
    <t>VAG CRM 40GM+7APLX20MG/GM</t>
  </si>
  <si>
    <t>140587</t>
  </si>
  <si>
    <t>ORTÉZA KOLENNÍ PRODYŠNÁ S POSTRANNÍMI DLAHAMI</t>
  </si>
  <si>
    <t>GENUMEDI PRO</t>
  </si>
  <si>
    <t>93109</t>
  </si>
  <si>
    <t>ORTÉZA ZÁPĚSTÍ A PALCE LIGAFLEX MANU 2430 P/L</t>
  </si>
  <si>
    <t>PEVNÁ ORTÉZA, ODSTRANITELNÉ DLAHY PROSTUPNÉ RTG</t>
  </si>
  <si>
    <t>136079</t>
  </si>
  <si>
    <t>ROZTOK ELASTOVISKÓZNÍ BIOVISC ORTHO</t>
  </si>
  <si>
    <t>INJ 1X2 ML/20 MG, 1% NATRIUM HYALURONÁT,HRAZENO 5 APLIKACÍ DO 1 KLOUBU/6 MĚS.</t>
  </si>
  <si>
    <t>97375</t>
  </si>
  <si>
    <t>CPS RML 30X15MG</t>
  </si>
  <si>
    <t>85142</t>
  </si>
  <si>
    <t>XYZAL</t>
  </si>
  <si>
    <t>TBL FLM 90X5MG</t>
  </si>
  <si>
    <t>192521</t>
  </si>
  <si>
    <t>NASONEX</t>
  </si>
  <si>
    <t>NAS SPR SUS 140DÁVX50RG/DÁV</t>
  </si>
  <si>
    <t>17928</t>
  </si>
  <si>
    <t>TBL FLM 50X37,5MG/325MG</t>
  </si>
  <si>
    <t>22332</t>
  </si>
  <si>
    <t>OBINADLO ELASTICKÉ IDEALFLEX</t>
  </si>
  <si>
    <t>93987</t>
  </si>
  <si>
    <t>ORTÉZA KOLENNÍ GENUMEDI PLUS</t>
  </si>
  <si>
    <t>BANDÁŽ KOLENE SE ZPEVNĚNÍM POD KOLENEM A NA STEHNĚ</t>
  </si>
  <si>
    <t>140722</t>
  </si>
  <si>
    <t>ORTÉZA PRSTOVÁ DYNAMICKÁ EXTENČNÍ (PIP)</t>
  </si>
  <si>
    <t>UNIVERZÁLNÍ PROVEDENÍ PRO PRSTY PRAVÉ A LEVÉ RUKY, VELIKOST 1-5</t>
  </si>
  <si>
    <t>Standardní lůžková péče</t>
  </si>
  <si>
    <t>Všeobecná ambulance</t>
  </si>
  <si>
    <t>Lůžkové oddělení intenzivní péče</t>
  </si>
  <si>
    <t>Preskripce a záchyt receptů a poukazů - orientační přehled</t>
  </si>
  <si>
    <t>Přehled plnění pozitivního listu (PL) - 
   preskripce léčivých přípravků dle objemu Kč mimo PL</t>
  </si>
  <si>
    <t>B01AC04 - Klopidogrel</t>
  </si>
  <si>
    <t>R06AE09 - Levocetirizin</t>
  </si>
  <si>
    <t>R01AD09 - Mometason</t>
  </si>
  <si>
    <t>V12 - Homeopatika (česká ATC skupina)</t>
  </si>
  <si>
    <t>B01AF02 - Apixaban</t>
  </si>
  <si>
    <t>N06AB10 - Escitalopram</t>
  </si>
  <si>
    <t>N02CC01 - Sumatriptan</t>
  </si>
  <si>
    <t>R03AK07 - Formoterol a budesonid</t>
  </si>
  <si>
    <t>N06AB10</t>
  </si>
  <si>
    <t>R03AK07</t>
  </si>
  <si>
    <t>B01AF02</t>
  </si>
  <si>
    <t>B01AC04</t>
  </si>
  <si>
    <t>V12</t>
  </si>
  <si>
    <t>N02CC01</t>
  </si>
  <si>
    <t>R06AE09</t>
  </si>
  <si>
    <t>R01AD09</t>
  </si>
  <si>
    <t>Přehled plnění PL - Preskripce léčivých přípravků - orientační přehled</t>
  </si>
  <si>
    <t>3164</t>
  </si>
  <si>
    <t>pracoviště COS</t>
  </si>
  <si>
    <t>pracoviště COS Celkem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</si>
  <si>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</si>
  <si>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</si>
  <si>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</si>
  <si>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</si>
  <si>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</si>
  <si>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</si>
  <si>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ZA443</t>
  </si>
  <si>
    <t>Šátek trojcípý pletený 125 x 85 x 85 cm 20001</t>
  </si>
  <si>
    <t>ZA446</t>
  </si>
  <si>
    <t>Vata buničitá přířezy 20 x 30 cm 1230200129</t>
  </si>
  <si>
    <t>ZA459</t>
  </si>
  <si>
    <t>Kompresa AB 10 x 20 cm/1 ks sterilní NT savá 1230114021</t>
  </si>
  <si>
    <t>ZA463</t>
  </si>
  <si>
    <t>Kompresa NT 10 x 20 cm/2 ks sterilní 26620</t>
  </si>
  <si>
    <t>ZA464</t>
  </si>
  <si>
    <t>Kompresa NT 10 x 10 cm/2 ks sterilní 26520</t>
  </si>
  <si>
    <t>ZA537</t>
  </si>
  <si>
    <t>Krytí mepilex heel 13 x 20 cm bal. á 5 ks 288100-01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</si>
  <si>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</si>
  <si>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</si>
  <si>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</si>
  <si>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</si>
  <si>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</si>
  <si>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bal. á 50 ks 9008054</t>
  </si>
  <si>
    <t>ZA576</t>
  </si>
  <si>
    <t>Set sterilní pro močovou katetrizaci Mediset bal. á 20 ks 4552710</t>
  </si>
  <si>
    <t>Set sterilní pro močovou katetrizaci Mediset bal. á 10 ks 4552710</t>
  </si>
  <si>
    <t>ZA593</t>
  </si>
  <si>
    <t>Tampon sterilní stáčený 20 x 20 cm / 5 ks 28003+</t>
  </si>
  <si>
    <t>ZA601</t>
  </si>
  <si>
    <t>Obinadlo fixa crep 12 cm x 4 m 1323100105</t>
  </si>
  <si>
    <t>ZB084</t>
  </si>
  <si>
    <t>Náplast transpore 2,50 cm x 9,14 m 1527-1</t>
  </si>
  <si>
    <t>ZC100</t>
  </si>
  <si>
    <t>Vata buničitá dělená 2 role / 500 ks 40 x 50 mm 1230200310</t>
  </si>
  <si>
    <t>ZC846</t>
  </si>
  <si>
    <t>Kompresa AB 15 x 25 cm/1 ks sterilní NT savá 1230114031</t>
  </si>
  <si>
    <t>ZC854</t>
  </si>
  <si>
    <t>Kompresa NT 7,5 x 7,5 cm/2 ks sterilní 26510</t>
  </si>
  <si>
    <t>ZI558</t>
  </si>
  <si>
    <t>Náplast curapor   7 x   5 cm 22120 ( náhrada za cosmopor )</t>
  </si>
  <si>
    <t>ZI599</t>
  </si>
  <si>
    <t>Náplast curapor 10 x   8 cm 22121 ( náhrada za cosmopor )</t>
  </si>
  <si>
    <t>ZI601</t>
  </si>
  <si>
    <t>Náplast curapor 10 x 20 cm 22123 ( náhrada za cosmopor )</t>
  </si>
  <si>
    <t>Náplast curapor 10 x 20 cm 32915 ( náhrada za cosmopor )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</si>
  <si>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</si>
  <si>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</si>
  <si>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</si>
  <si>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</si>
  <si>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</si>
  <si>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</si>
  <si>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ZL999</t>
  </si>
  <si>
    <t>Rychloobvaz 8 x 4 cm / 3 ks 001445510</t>
  </si>
  <si>
    <t>ZA065</t>
  </si>
  <si>
    <t>Verba č. 5 - břišní pás 105 - 115 cm 932535</t>
  </si>
  <si>
    <t>ZL987</t>
  </si>
  <si>
    <t>Soft port 69 cm s koncovkou 15 x 10 cm 66800799</t>
  </si>
  <si>
    <t>ZL978</t>
  </si>
  <si>
    <t>Kanystr renasys GO 300 ml 66800914</t>
  </si>
  <si>
    <t>ZN366</t>
  </si>
  <si>
    <t>Náplast poinjekční elastická tkaná jednotl. baleno 19 mm x 72 mm P-CURE1972ELAST</t>
  </si>
  <si>
    <t>ZN467</t>
  </si>
  <si>
    <t>Náplast elastpore+pad i. v. 6 x 8 cm steril. 1320113503</t>
  </si>
  <si>
    <t>ZA727</t>
  </si>
  <si>
    <t>Kontejner 30 ml sterilní uchovávání pevných i kapalných vzorků FLME25175</t>
  </si>
  <si>
    <t>ZA738</t>
  </si>
  <si>
    <t>Filtr mini spike zelený 4550242</t>
  </si>
  <si>
    <t>ZA746</t>
  </si>
  <si>
    <t>Stříkačka injekční 3-dílná 1 ml L tuberculin Omnifix Solo 9161406V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</si>
  <si>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</si>
  <si>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</si>
  <si>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</si>
  <si>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</si>
  <si>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</si>
  <si>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</si>
  <si>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</si>
  <si>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</si>
  <si>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ZA883</t>
  </si>
  <si>
    <t>Rourka rektální CH18 délka 40 cm 19-18.100</t>
  </si>
  <si>
    <t>ZA964</t>
  </si>
  <si>
    <t>Stříkačka janett 3-dílná 60 ml sterilní vyplachovací MRG564</t>
  </si>
  <si>
    <t>ZB102</t>
  </si>
  <si>
    <t>Láhev k odsávačce flovac 1l hadice 1,8 m á 45 ks 000-036-020</t>
  </si>
  <si>
    <t>ZB249</t>
  </si>
  <si>
    <t>Sáček močový s křížovou výpustí 2000 ml ZAR-TNU201601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</si>
  <si>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</si>
  <si>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</si>
  <si>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</si>
  <si>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</si>
  <si>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</si>
  <si>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</si>
  <si>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</si>
  <si>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</si>
  <si>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ZB771</t>
  </si>
  <si>
    <t>Držák jehly základní 450201</t>
  </si>
  <si>
    <t>ZB774</t>
  </si>
  <si>
    <t>Zkumavka červená 5 ml gel 456071</t>
  </si>
  <si>
    <t>ZB775</t>
  </si>
  <si>
    <t>Zkumavka koagulace 4 ml modrá 454329</t>
  </si>
  <si>
    <t>ZB777</t>
  </si>
  <si>
    <t>Zkumavka červená 4 ml gel 454071</t>
  </si>
  <si>
    <t>ZB780</t>
  </si>
  <si>
    <t>Kontejner 120 ml sterilní á 50 ks FLME25035</t>
  </si>
  <si>
    <t>ZB893</t>
  </si>
  <si>
    <t>Stříkačka inzulinová omnican 0,5 ml 100j s jehlou 30 G 9151125S</t>
  </si>
  <si>
    <t>ZC906</t>
  </si>
  <si>
    <t>Škrtidlo se sponou pro dospělé 25 x 500 mm KVS25500</t>
  </si>
  <si>
    <t>ZD650</t>
  </si>
  <si>
    <t>Aquapak - sterilní voda 340 ml s adaptérem bal. á 20 ks 400340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</si>
  <si>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</si>
  <si>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</si>
  <si>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</si>
  <si>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</si>
  <si>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</si>
  <si>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</si>
  <si>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ZG515</t>
  </si>
  <si>
    <t>Zkumavka močová vacuette 10,5 ml bal. á 50 ks 455007</t>
  </si>
  <si>
    <t>ZH493</t>
  </si>
  <si>
    <t>Katetr močový foley CH16 180605-000160</t>
  </si>
  <si>
    <t>ZH817</t>
  </si>
  <si>
    <t>Katetr močový foley CH18 180605-000180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</si>
  <si>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</si>
  <si>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</si>
  <si>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</si>
  <si>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</si>
  <si>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</si>
  <si>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</si>
  <si>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</si>
  <si>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</si>
  <si>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ZJ310</t>
  </si>
  <si>
    <t>Katetr močový foley CH12 180605-000120</t>
  </si>
  <si>
    <t>ZK798</t>
  </si>
  <si>
    <t>Zátka combi modrá 4495152</t>
  </si>
  <si>
    <t>ZK884</t>
  </si>
  <si>
    <t>Kohout trojcestný discofix modrý 4095111</t>
  </si>
  <si>
    <t>ZL105</t>
  </si>
  <si>
    <t>Nástavec pro odběr moče ke zkumavce vacuete 450251</t>
  </si>
  <si>
    <t>ZB303</t>
  </si>
  <si>
    <t>Spojka asymetrická 4 x 7 mm 60.21.00 (120 420)</t>
  </si>
  <si>
    <t>ZL688</t>
  </si>
  <si>
    <t>Proužky Accu-Check Inform IIStrip 50 EU1 á 50 ks 05942861</t>
  </si>
  <si>
    <t>ZJ672</t>
  </si>
  <si>
    <t>Pohár na moč 250 ml UH GAMA204809</t>
  </si>
  <si>
    <t>ZN296</t>
  </si>
  <si>
    <t>Hadička spojovací Gamaplus 1,8 x 450 UNIV NO DOP 606306-ND</t>
  </si>
  <si>
    <t>ZN299</t>
  </si>
  <si>
    <t>Hadička spojovací Gamaplus 1,8 x 1800 UNIV NO DOP (606307) 686412</t>
  </si>
  <si>
    <t>ZA715</t>
  </si>
  <si>
    <t>Set infuzní intrafix primeline classic 150 cm 4062957</t>
  </si>
  <si>
    <t>ZE079</t>
  </si>
  <si>
    <t>Set transfúzní non PVC s odvzdušněním a bakteriálním filtrem ZAR-I-TS</t>
  </si>
  <si>
    <t>ZA832</t>
  </si>
  <si>
    <t>Jehla injekční 0,9 x 40 mm žlutá 4657519</t>
  </si>
  <si>
    <t>ZA834</t>
  </si>
  <si>
    <t>Jehla injekční 0,7 x 40 mm černá 4660021</t>
  </si>
  <si>
    <t>ZA999</t>
  </si>
  <si>
    <t>Jehla injekční 0,5 x 16 mm oranžová 4657853</t>
  </si>
  <si>
    <t>ZB556</t>
  </si>
  <si>
    <t>Jehla injekční 1,2 x 40 mm růžová 4665120</t>
  </si>
  <si>
    <t>ZB767</t>
  </si>
  <si>
    <t>Jehla vakuová 226/38 mm černá 450075</t>
  </si>
  <si>
    <t>ZK476</t>
  </si>
  <si>
    <t>Rukavice operační latexové s pudrem ansell medigrip plus vel. 7,5 303505EU (302925)</t>
  </si>
  <si>
    <t>ZM292</t>
  </si>
  <si>
    <t>Rukavice nitril sempercare bez p. M bal. á 200 ks 30803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</si>
  <si>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</si>
  <si>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</si>
  <si>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</si>
  <si>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</si>
  <si>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</si>
  <si>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</si>
  <si>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ZB751</t>
  </si>
  <si>
    <t>Hadice PVC 8/12 á 30 m P00468</t>
  </si>
  <si>
    <t>ZA426</t>
  </si>
  <si>
    <t>Obinadlo hydrofilní 16 cm x 10 m 13014</t>
  </si>
  <si>
    <t>ZA432</t>
  </si>
  <si>
    <t>Obvaz sádrový safix plus 14 cm x 3 m bal. á 20 ks 3327430</t>
  </si>
  <si>
    <t>ZA450</t>
  </si>
  <si>
    <t>Náplast omniplast 1,25 cm x 9,1 m 9004520</t>
  </si>
  <si>
    <t>ZA467</t>
  </si>
  <si>
    <t>Tyčinka vatová nesterilní 15 cm bal. á 100 ks 9679369</t>
  </si>
  <si>
    <t>ZA527</t>
  </si>
  <si>
    <t>Set sterilní pro malé chir.výkony Mediset 4709673</t>
  </si>
  <si>
    <t>Set sterilní pro malé chir.výkony Mediset bal. á 27 ks 4709673</t>
  </si>
  <si>
    <t>ZA557</t>
  </si>
  <si>
    <t>Kompresa gáza 10 x 20 cm/5 ks sterilní 26013</t>
  </si>
  <si>
    <t>ZC725</t>
  </si>
  <si>
    <t>Obvaz ortho-pad 15 cm x 3 m 1320105005</t>
  </si>
  <si>
    <t>ZC848</t>
  </si>
  <si>
    <t>Obvaz ortho-pad 10 cm x 3 m karton á 120 ks 1320105004</t>
  </si>
  <si>
    <t>ZD668</t>
  </si>
  <si>
    <t>Kompresa gáza 10 x 10 cm/5 ks sterilní 1325019275</t>
  </si>
  <si>
    <t>ZD740</t>
  </si>
  <si>
    <t>Kompresa gáza sterilkompres 7,5 x 7,5 cm/5 ks sterilní 1325019265(1230119225)</t>
  </si>
  <si>
    <t>ZI600</t>
  </si>
  <si>
    <t>Náplast curapor 10 x 15 cm 32914 ( náhrada za cosmopor )</t>
  </si>
  <si>
    <t>ZA431</t>
  </si>
  <si>
    <t>Obvaz sádrový safix plus 12 cm x 3 m bal. á 20 ks 3327420</t>
  </si>
  <si>
    <t>ZA471</t>
  </si>
  <si>
    <t>Náplast curaplast poinjekční bal. á 250 ks 30625</t>
  </si>
  <si>
    <t>ZA556</t>
  </si>
  <si>
    <t>Obvaz sádrový safix plus 10 cm x 3 m bal. á 24 ks 3327410</t>
  </si>
  <si>
    <t>ZA590</t>
  </si>
  <si>
    <t>Obvaz sádrový safix plus   6 cm x 2 m bal.á 56 ks 3327300</t>
  </si>
  <si>
    <t>ZA592</t>
  </si>
  <si>
    <t>Obvaz sádrový safix plus   8 cm x 3 m bal. á 30 ks 3327400</t>
  </si>
  <si>
    <t>ZD545</t>
  </si>
  <si>
    <t>Safix longeta sádrová 4 vrstvá 10 x 20 m (332790) 1324702316</t>
  </si>
  <si>
    <t>ZD551</t>
  </si>
  <si>
    <t>Safix longeta sádrová 4 vrstvá 12 x 20 m (332791) 1324702317</t>
  </si>
  <si>
    <t>ZL789</t>
  </si>
  <si>
    <t>Obvaz sterilní hotový č. 2 A4091360</t>
  </si>
  <si>
    <t>ZE396</t>
  </si>
  <si>
    <t>Krytí mastný tyl grassolind 7,5 x 10 cm bal. á 10 ks 499313</t>
  </si>
  <si>
    <t>ZA555</t>
  </si>
  <si>
    <t>Obinadlo sádrové gipsan 14 cm x 3 m bal. á 40 ks 1321701105</t>
  </si>
  <si>
    <t>ZF715</t>
  </si>
  <si>
    <t>Obinadlo fixační peha-haft 4cm á 4m 932411</t>
  </si>
  <si>
    <t>ZN477</t>
  </si>
  <si>
    <t>Obinadlo elastické universal 12 cm x 5 m 1323100314</t>
  </si>
  <si>
    <t>ZA430</t>
  </si>
  <si>
    <t>Obinadlo sádrové gipsan 10 cm x 3 m bal. á 60 ks 1321701103</t>
  </si>
  <si>
    <t>ZN476</t>
  </si>
  <si>
    <t>Obinadlo elastické universal 15 cm x 5 m 1323100315</t>
  </si>
  <si>
    <t>ZN478</t>
  </si>
  <si>
    <t>Obinadlo elastické universal 10 cm x 5 m 1323100313</t>
  </si>
  <si>
    <t>ZN475</t>
  </si>
  <si>
    <t>Obinadlo elastické universal   8 cm x 5 m 1323100312</t>
  </si>
  <si>
    <t>ZN808</t>
  </si>
  <si>
    <t>Krytí gelové hydrokoloidní Flamigel 50 ml FLAM050</t>
  </si>
  <si>
    <t>ZA897</t>
  </si>
  <si>
    <t>Nůž na stehy sterilní  krátký bal. á 100 ks 11.000.00.010</t>
  </si>
  <si>
    <t>ZB772</t>
  </si>
  <si>
    <t>Přechodka adaptér luer 450070</t>
  </si>
  <si>
    <t>ZC751</t>
  </si>
  <si>
    <t>Čepelka skalpelová 11 BB511</t>
  </si>
  <si>
    <t>ZC752</t>
  </si>
  <si>
    <t>Čepelka skalpelová 15 BB515</t>
  </si>
  <si>
    <t>ZF159</t>
  </si>
  <si>
    <t>Nádoba na kontaminovaný odpad 1 l 15-0002</t>
  </si>
  <si>
    <t>ZB217</t>
  </si>
  <si>
    <t>Šití dafilon modrý 3/0 (2) bal. á 36 ks C0932353</t>
  </si>
  <si>
    <t>ZB979</t>
  </si>
  <si>
    <t>Šití dafilon modrý 4/0 (1.5) bal. á 36 ks C0932205</t>
  </si>
  <si>
    <t>ZA975</t>
  </si>
  <si>
    <t>Šití safil fialový 4/0 (1.5) bal. á 36 ks C1048220</t>
  </si>
  <si>
    <t>ZF695</t>
  </si>
  <si>
    <t>Jehla seldinger 1,3/18 G x 80 mm bal. á 20 ks AN 18080</t>
  </si>
  <si>
    <t>ZM291</t>
  </si>
  <si>
    <t>Rukavice nitril sempercare bez p. S bal. á 200 ks 30802</t>
  </si>
  <si>
    <t>ZM293</t>
  </si>
  <si>
    <t>Rukavice nitril sempercare bez p. L bal. á 200 ks 30804</t>
  </si>
  <si>
    <t>ZN126</t>
  </si>
  <si>
    <t>Rukavice operační gammex ansell PF bez pudru 7,0 330048070</t>
  </si>
  <si>
    <t>ZN108</t>
  </si>
  <si>
    <t>Rukavice operační gammex ansell PF bez pudru 8,0 330048080</t>
  </si>
  <si>
    <t>ZN125</t>
  </si>
  <si>
    <t>Rukavice operační gammex ansell PF bez pudru 7,5 330048075</t>
  </si>
  <si>
    <t>ZA318</t>
  </si>
  <si>
    <t>Náplast transpore 1,25 cm x 9,14 m 1527-0</t>
  </si>
  <si>
    <t>ZA561</t>
  </si>
  <si>
    <t>Kompresa AB 20 x 40 cm/1 ks sterilní NT savá 1230114051</t>
  </si>
  <si>
    <t>ZA563</t>
  </si>
  <si>
    <t>Kompresa AB 20 x 20 cm/1 ks sterilní NT savá 1230114041</t>
  </si>
  <si>
    <t>ZA617</t>
  </si>
  <si>
    <t>Tampon TC-OC k ošetření dutiny ústní á 250 ks 12240</t>
  </si>
  <si>
    <t>ZD633</t>
  </si>
  <si>
    <t>Krytí mepilex border sacrum 18 x 18 cm bal. á 5 ks 282000-01</t>
  </si>
  <si>
    <t>ZA442</t>
  </si>
  <si>
    <t>Steh náplasťový Steri-strip 6 x 75 mm bal. á 50 ks R1541</t>
  </si>
  <si>
    <t>ZB571</t>
  </si>
  <si>
    <t>Krytí melgisorb Ag alginátové 5 x 5 cm bal. á 10 ks 256050-00</t>
  </si>
  <si>
    <t>ZF042</t>
  </si>
  <si>
    <t>Krytí mastný tyl jelonet 10 x 10 cm á 10 ks 7404</t>
  </si>
  <si>
    <t>ZI973</t>
  </si>
  <si>
    <t>Pěna malá  V.A.C M8275051/1</t>
  </si>
  <si>
    <t>ZA688</t>
  </si>
  <si>
    <t>Sáček močový curity s hod. diurézou 400 ml hadička 150 cm 8150</t>
  </si>
  <si>
    <t>ZA691</t>
  </si>
  <si>
    <t>Rampa 3 kohouty discofix 16600C/4085434/</t>
  </si>
  <si>
    <t>ZA713</t>
  </si>
  <si>
    <t>Měřič žilního tlaku 01 646992</t>
  </si>
  <si>
    <t>ZA812</t>
  </si>
  <si>
    <t>Uzávěr do katetrů 4435001</t>
  </si>
  <si>
    <t>ZB449</t>
  </si>
  <si>
    <t>Kanyla ET 7,0 s manžetou 9570E</t>
  </si>
  <si>
    <t>ZB488</t>
  </si>
  <si>
    <t>Sprej cavilon 28 ml bal. á 12 ks 3346E</t>
  </si>
  <si>
    <t>ZB598</t>
  </si>
  <si>
    <t>Spojka symetrická přímá 7 x 7 mm 60.23.00 (120 430)</t>
  </si>
  <si>
    <t>ZC074</t>
  </si>
  <si>
    <t>Nebulizátor Typ 753 pro dospělé 01.000.08.753</t>
  </si>
  <si>
    <t>ZC648</t>
  </si>
  <si>
    <t>Elektroda EKG pěnová pr. 55 mm pro dospělé H-108002</t>
  </si>
  <si>
    <t>ZD748</t>
  </si>
  <si>
    <t>Set sterilní pro žilní katetrizaci a rouškování bal. á 10 ks Kit CVK</t>
  </si>
  <si>
    <t>ZF233</t>
  </si>
  <si>
    <t>Stříkačka injekční arteriální 3 ml bez jehly line draw L/S bal. á 200 ks 4043E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</si>
  <si>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</si>
  <si>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</si>
  <si>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</si>
  <si>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</si>
  <si>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ZH816</t>
  </si>
  <si>
    <t>Katetr močový foley CH14 180605-000140</t>
  </si>
  <si>
    <t>ZH818</t>
  </si>
  <si>
    <t>Katetr močový foley CH20 180605-000200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</si>
  <si>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</si>
  <si>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</si>
  <si>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</si>
  <si>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</si>
  <si>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</si>
  <si>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50 ks 412012</t>
  </si>
  <si>
    <t>ZK799</t>
  </si>
  <si>
    <t>Zátka combi červená 4495101</t>
  </si>
  <si>
    <t>ZB557</t>
  </si>
  <si>
    <t>Přechodka adapter combifix rekord - luer 4090306</t>
  </si>
  <si>
    <t>ZL952</t>
  </si>
  <si>
    <t>Stříkačka injekční 50 ml LL light protected bal.á 60 ks 2022920A</t>
  </si>
  <si>
    <t>ZL951</t>
  </si>
  <si>
    <t>Hadička prodlužovací PVC 150 cm pro světlocitlivé léky NO DOP bal. á 20  ks V686423</t>
  </si>
  <si>
    <t>ZB054</t>
  </si>
  <si>
    <t>Láhev 2,00 l šroubový uzávěr 000-030-000 (111-888-200)</t>
  </si>
  <si>
    <t>ZL435</t>
  </si>
  <si>
    <t>Trokar hrudní CH20 délka 40 cm vnější pr. 6,6 mm bal. á 10 ks 02.000.30.020</t>
  </si>
  <si>
    <t>ZN297</t>
  </si>
  <si>
    <t>Hadička spojovací Gamaplus 1,8 x 450 LL NO DOP (606301) 686401</t>
  </si>
  <si>
    <t>ZN367</t>
  </si>
  <si>
    <t>Konektor bezjehlový gama modrý NO PVC V696420</t>
  </si>
  <si>
    <t>ZD814</t>
  </si>
  <si>
    <t>Manžeta TK k monitoru Philips obézní 17 x 60 cm KVS M1 6ZOM</t>
  </si>
  <si>
    <t>ZH776</t>
  </si>
  <si>
    <t>Lžíce laryngoskopu č.3 jednorázová bal. á 10 ks LS-78130</t>
  </si>
  <si>
    <t>ZH775</t>
  </si>
  <si>
    <t>Lžíce laryngoskopu č.4 bal. á 10 ks 100 LS-78140</t>
  </si>
  <si>
    <t>ZD882</t>
  </si>
  <si>
    <t>Spojka symetrická 3-5 mm 881.33</t>
  </si>
  <si>
    <t>ZC058</t>
  </si>
  <si>
    <t>Kapilára heparin litný 200 ul / 1,43 x 125 mm + drátek 125/200</t>
  </si>
  <si>
    <t>ZE027</t>
  </si>
  <si>
    <t>Katetr CVC 1 lumen 5 Fr x 30 cm certofix mono ECO 330 bal. á 10 ks 4160282E</t>
  </si>
  <si>
    <t>ZD909</t>
  </si>
  <si>
    <t>Katetr CVC 2 lumen 7 Fr x 20 cm certofix duo ECO 720 á 10 ks 4162200E</t>
  </si>
  <si>
    <t>ZG139</t>
  </si>
  <si>
    <t>Set infuzní VL ST 00 mod standard bal. á 70 ks M46441000</t>
  </si>
  <si>
    <t>ZA360</t>
  </si>
  <si>
    <t>Jehla sterican 0,5 x 25 mm oranžová 9186158</t>
  </si>
  <si>
    <t>ZA833</t>
  </si>
  <si>
    <t>Jehla injekční 0,8 x 40 mm zelená 4657527</t>
  </si>
  <si>
    <t>ZA836</t>
  </si>
  <si>
    <t>Jehla injekční 0,9 x 70 mm žlutá 4665791</t>
  </si>
  <si>
    <t>ZB768</t>
  </si>
  <si>
    <t>Jehla vakuová 216/38 mm zelená 450076</t>
  </si>
  <si>
    <t>ZA095</t>
  </si>
  <si>
    <t>Cement kostní palacos R + G 2 x 40 g á 2 ks 66017569</t>
  </si>
  <si>
    <t>ZB885</t>
  </si>
  <si>
    <t>Vrták 1.1 mm se 2 drážkami, pro mini rychlospojku 513.030</t>
  </si>
  <si>
    <t>ZF625</t>
  </si>
  <si>
    <t>Vrták 2,5 mm 3-drážkový pro rychlospojku 315.250</t>
  </si>
  <si>
    <t>ZH416</t>
  </si>
  <si>
    <t>Vrták 3.2 mm 315.310</t>
  </si>
  <si>
    <t>ZJ528</t>
  </si>
  <si>
    <t>Cement kostní vancognex 40 g ( vancomycin + gentamicin ) 12A2520</t>
  </si>
  <si>
    <t>ZL670</t>
  </si>
  <si>
    <t>Set na míchání cementu - sterilní + plastová miska a špachte bal. á 10 ks 07.082.11.000</t>
  </si>
  <si>
    <t>ZL018</t>
  </si>
  <si>
    <t>Drát vodící 1,10 mm kalibrovaný bal. á 10 ks 26-850-00-05</t>
  </si>
  <si>
    <t>ZI421</t>
  </si>
  <si>
    <t>Svorka zajišťovací  pro RIA sterilní 352.260S</t>
  </si>
  <si>
    <t>ZJ296</t>
  </si>
  <si>
    <t>Hlava frézovací nitrodřeňová RIA pr. 14.0 mm sterilní 352.254S</t>
  </si>
  <si>
    <t>ZM480</t>
  </si>
  <si>
    <t>Souprava jednorázová pro vakuové míchání cementu 2Mix ASA0320</t>
  </si>
  <si>
    <t>ZE278</t>
  </si>
  <si>
    <t>Drát vodící 0,90 mm vrtací, bez závitu bal. á 10 ks 26-875-00-05</t>
  </si>
  <si>
    <t>ZI283</t>
  </si>
  <si>
    <t>elektroda VAPR Premiere 90 DEPuy 227204</t>
  </si>
  <si>
    <t>ZL901</t>
  </si>
  <si>
    <t>Hlava frézovací nitrodřeňová RIA pr. 13.0 mm sterilní 352.252S</t>
  </si>
  <si>
    <t>ZN217</t>
  </si>
  <si>
    <t>Pouzdro na K- dráty pr. 1.2 x 330 mm pro 10 ks drátů resterilizovatelné 34 470-12</t>
  </si>
  <si>
    <t>ZF675</t>
  </si>
  <si>
    <t>Fréza kostní měkkotkáňová resterilizovatelná k shaveru storz pr.4,2 mmL 28205AC</t>
  </si>
  <si>
    <t>ZK958</t>
  </si>
  <si>
    <t>Vrták se zarážkou 2,3 mm HBS2 midi kanylovaný AO koncovka 26-850-19-09</t>
  </si>
  <si>
    <t>ZL681</t>
  </si>
  <si>
    <t>Elektroda artroskopická háčková s integrovaným kabelem 227305</t>
  </si>
  <si>
    <t>ZM448</t>
  </si>
  <si>
    <t>Elektroda VAPR 2,3 mm 227213</t>
  </si>
  <si>
    <t>ZN721</t>
  </si>
  <si>
    <t>Drát vrtací bez očka 2,4 x 310 mm – Drill Tip Guide Pin K_AR-1250L-1</t>
  </si>
  <si>
    <t>ZL743</t>
  </si>
  <si>
    <t>Šroub kónický extrakční pro šrouby pr. 2.7, 3.5 a 4.0 mm 309.520</t>
  </si>
  <si>
    <t>ZM460</t>
  </si>
  <si>
    <t>Elektroda VAPR 2,3 mm 227252</t>
  </si>
  <si>
    <t>ZN849</t>
  </si>
  <si>
    <t>Dotloukač prům.   8 mm délka 200 mm 27.95.17P</t>
  </si>
  <si>
    <t>ZN850</t>
  </si>
  <si>
    <t>Dotloukač prům. 12 mm délka 200 mm 27.95.20P</t>
  </si>
  <si>
    <t>ZM425</t>
  </si>
  <si>
    <t>Vaper side effect handpiece 227301</t>
  </si>
  <si>
    <t>ZN848</t>
  </si>
  <si>
    <t>Šnek k hadicovému setu 2719791</t>
  </si>
  <si>
    <t>ZN921</t>
  </si>
  <si>
    <t>Manžeta pro bezkrevnost silikonová na paži vel. 35 cm x 12,5 cm 20-94-711</t>
  </si>
  <si>
    <t>ZL755</t>
  </si>
  <si>
    <t>Vrták HSS pr. 2.5 mm pro ocel pro implantáty sterilní 309.503S</t>
  </si>
  <si>
    <t>ZL742</t>
  </si>
  <si>
    <t>Šroub extrakční pro šrouby 3,5 mm 309.521</t>
  </si>
  <si>
    <t>ZL754</t>
  </si>
  <si>
    <t>Vrták karbidový na kov 6.0 mm pro ocelové a titanové šrouby sterilní 309.006S</t>
  </si>
  <si>
    <t>ZF354</t>
  </si>
  <si>
    <t>Vrták 2.5 mm 315.230</t>
  </si>
  <si>
    <t>ZF608</t>
  </si>
  <si>
    <t>Vrták 2.5 mm se 2 drážkami, pro rychlospojku 310.250</t>
  </si>
  <si>
    <t>ZG593</t>
  </si>
  <si>
    <t>Vrták 2,0 mm 310.534</t>
  </si>
  <si>
    <t>ZN967</t>
  </si>
  <si>
    <t>Systém kotvící pro koleno vták FlipCutter II, 8,5 mm AR-1204AF-85</t>
  </si>
  <si>
    <t>ZI418</t>
  </si>
  <si>
    <t>Systém trubek RIA pro hnací hřídel RIA pro číslo 314.743 sterilní 314.746S</t>
  </si>
  <si>
    <t>ZI419</t>
  </si>
  <si>
    <t>Těsnění pro hnací hřídel RIA sterilní á 2 ks 351.718.02S</t>
  </si>
  <si>
    <t>ZB151</t>
  </si>
  <si>
    <t>Fréza artroskopická 4 mm 7410</t>
  </si>
  <si>
    <t>ZD084</t>
  </si>
  <si>
    <t>Drát s očkem 219328</t>
  </si>
  <si>
    <t>ZL549</t>
  </si>
  <si>
    <t>Elektroda VAPR radiofrekvenční 2,3 mm 227211</t>
  </si>
  <si>
    <t>ZJ598</t>
  </si>
  <si>
    <t>Vrták kanylovaný 2,6 mm 26-451-26-09</t>
  </si>
  <si>
    <t>ZD617</t>
  </si>
  <si>
    <t>Vrták 4.3 mm 310.430</t>
  </si>
  <si>
    <t>ZF843</t>
  </si>
  <si>
    <t>Šroubovák šestihran malý pr. 2,5 mm 314.070</t>
  </si>
  <si>
    <t>ZF558</t>
  </si>
  <si>
    <t>Vrták 1,0 mm 513.005</t>
  </si>
  <si>
    <t>ZH035</t>
  </si>
  <si>
    <t>Esmarch 12 cm x 5 m resterilizovatelný do 134° bezlatexový 20-20-120</t>
  </si>
  <si>
    <t>ZD485</t>
  </si>
  <si>
    <t>Vrták do soupravy HAND INNOVATIONS 2,5  DB25</t>
  </si>
  <si>
    <t>ZD484</t>
  </si>
  <si>
    <t>Vrták pr. 2,0 FDB20</t>
  </si>
  <si>
    <t>ZN973</t>
  </si>
  <si>
    <t>Rozvěrač ran GELPI 140 mm B397119910087</t>
  </si>
  <si>
    <t>ZG658</t>
  </si>
  <si>
    <t>Vrták kalibrovaný 2.5 mm 315.920</t>
  </si>
  <si>
    <t>ZO214</t>
  </si>
  <si>
    <t>Manžeta přetlaková 3000 ml 100 ZIT-3000 (052-08-300)</t>
  </si>
  <si>
    <t>ZI690</t>
  </si>
  <si>
    <t>Manžeta pro bezkrevnost stehenní silikonová 20-64-527</t>
  </si>
  <si>
    <t>ZJ562</t>
  </si>
  <si>
    <t>Laváž pulzní s nádstavcem "bone cleaning" Interpulse 0210-110-000</t>
  </si>
  <si>
    <t>ZG052</t>
  </si>
  <si>
    <t>Pouzdro na K- dráty pr. 1.6 mm resterilizovatelné 308.206</t>
  </si>
  <si>
    <t>ZI777</t>
  </si>
  <si>
    <t>Plomba k lanku Control 173918000</t>
  </si>
  <si>
    <t>KG209</t>
  </si>
  <si>
    <t>šroub nosný pr. 11 samořezný D110 273.110</t>
  </si>
  <si>
    <t>KG398</t>
  </si>
  <si>
    <t>šroub zajišťovací stardrive 2,7 mm ( hlava LCP 2.4), délka 18 402.218</t>
  </si>
  <si>
    <t>KG399</t>
  </si>
  <si>
    <t>šroub zajišťovací stardrive 2,7 mm ( hlava LCP 2.4), délka 20 402.220</t>
  </si>
  <si>
    <t>KG433</t>
  </si>
  <si>
    <t>šroub kortikální pr 3,5 samořezný D26 TI 404.826</t>
  </si>
  <si>
    <t>KG444</t>
  </si>
  <si>
    <t>šroub zajišťovací pr 3,5 samořezný D14 412.103</t>
  </si>
  <si>
    <t>KG448</t>
  </si>
  <si>
    <t>šroub zajišťovací pr 3,5 samořezný D22 412.107</t>
  </si>
  <si>
    <t>KG449</t>
  </si>
  <si>
    <t>šroub zajišťovací pr 3,5 samořezný D24 412.108</t>
  </si>
  <si>
    <t>KG538</t>
  </si>
  <si>
    <t>prut prevotový ten pr 2,5 D440 TAN růžový 475.925</t>
  </si>
  <si>
    <t>ZA010</t>
  </si>
  <si>
    <t>Dlaha LC-DCP 3.5 mm 8 otvorů 223.580</t>
  </si>
  <si>
    <t>ZA011</t>
  </si>
  <si>
    <t>Šroub kortikální 1.5 mm 200.809</t>
  </si>
  <si>
    <t>ZA015</t>
  </si>
  <si>
    <t>Šroub kortikální 1.5 mm 200.808</t>
  </si>
  <si>
    <t>ZA016</t>
  </si>
  <si>
    <t>Šroub kortikální 1.5 mm 200.812</t>
  </si>
  <si>
    <t>ZA041</t>
  </si>
  <si>
    <t>Šroub zajišťovací VA stardrive 3.5 mm 213.016</t>
  </si>
  <si>
    <t>ZA050</t>
  </si>
  <si>
    <t>Šroub zajišťovací VA stardrive 3.5 mm 213.045</t>
  </si>
  <si>
    <t>ZA057</t>
  </si>
  <si>
    <t>Šroub zajišťovací stardrive 5.0 mm 212.222</t>
  </si>
  <si>
    <t>ZA115</t>
  </si>
  <si>
    <t>Kotvička mitek easy s návlekem GII 212450</t>
  </si>
  <si>
    <t>ZA136</t>
  </si>
  <si>
    <t>Šroub zajišťovací stardrive 5.0 mm 212.214</t>
  </si>
  <si>
    <t>ZA140</t>
  </si>
  <si>
    <t>Šroub zajišťovací stardrive 5.0 mm 212.224</t>
  </si>
  <si>
    <t>ZA141</t>
  </si>
  <si>
    <t>Šroub zajišťovací stardrive 5.0 mm 212.225</t>
  </si>
  <si>
    <t>ZA294</t>
  </si>
  <si>
    <t>Šroub zaslepovací Targon KB200T</t>
  </si>
  <si>
    <t>ZA295</t>
  </si>
  <si>
    <t>Šroub zajištovací 4,5 mm Targon KB332T</t>
  </si>
  <si>
    <t>ZA297</t>
  </si>
  <si>
    <t>Hřeb targon PF nagel 12 x 180 mm 135° KD024T</t>
  </si>
  <si>
    <t>ZA306</t>
  </si>
  <si>
    <t>Hlava zaslepovací DFN pro vrtulku 451.895</t>
  </si>
  <si>
    <t>ZA308</t>
  </si>
  <si>
    <t>Systém kotvící pro koleno RIGIDFIX 210133</t>
  </si>
  <si>
    <t>ZA387</t>
  </si>
  <si>
    <t>Šroub kanylovaný 3,5 x 38 mm 26-433-38-09</t>
  </si>
  <si>
    <t>Šroub kanylovaný 3.5 x 38 mm 26-433-38-09</t>
  </si>
  <si>
    <t>ZA390</t>
  </si>
  <si>
    <t>Šroub kanylovaný 3,5 x 44 mm 26-433-44-09</t>
  </si>
  <si>
    <t>Šroub kanylovaný 3.5 x 44 mm 26-433-44-09</t>
  </si>
  <si>
    <t>ZB375</t>
  </si>
  <si>
    <t>Šroub kortikální 3.5 mm 204.818</t>
  </si>
  <si>
    <t>ZB397</t>
  </si>
  <si>
    <t>Šroub kortikální 3.5 mm 204.816</t>
  </si>
  <si>
    <t>ZB887</t>
  </si>
  <si>
    <t>Šroub kortikální 3.5 mm 204.812</t>
  </si>
  <si>
    <t>ZC160</t>
  </si>
  <si>
    <t>Pouzdro skluzné PF Targon KD185T</t>
  </si>
  <si>
    <t>ZC170</t>
  </si>
  <si>
    <t>Pouzdro skluzné PF Targon KD186T</t>
  </si>
  <si>
    <t>ZC171</t>
  </si>
  <si>
    <t>Šroub antirotační Targon KD208T</t>
  </si>
  <si>
    <t>ZC173</t>
  </si>
  <si>
    <t>Šroub skluzný PF 10,5 x 70 mm Targon KD115T</t>
  </si>
  <si>
    <t>ZC182</t>
  </si>
  <si>
    <t>Šroub antirotační Targon KD207T</t>
  </si>
  <si>
    <t>ZC187</t>
  </si>
  <si>
    <t>Šroub antirotační Targon KD205T</t>
  </si>
  <si>
    <t>ZC207</t>
  </si>
  <si>
    <t>Šroub kortikální 1.5 mm 200.813</t>
  </si>
  <si>
    <t>ZC223</t>
  </si>
  <si>
    <t>Šroub fixační PH 4,5 mm Targon KB078T</t>
  </si>
  <si>
    <t>ZC226</t>
  </si>
  <si>
    <t>Šroub fixační PH 4,5 mm Targon KB084T</t>
  </si>
  <si>
    <t>ZC230</t>
  </si>
  <si>
    <t>Šroub fixační PH 4,5 mm Targon KB080T</t>
  </si>
  <si>
    <t>ZC240</t>
  </si>
  <si>
    <t>Šroub zajišťovací 4,5 mm Targon KB336T</t>
  </si>
  <si>
    <t>ZC241</t>
  </si>
  <si>
    <t>Šroub zajišťovací 4,5 mm Targon KB340T</t>
  </si>
  <si>
    <t>ZC270</t>
  </si>
  <si>
    <t>Šroub kortikální 1.5 mm 200.814</t>
  </si>
  <si>
    <t>ZC283</t>
  </si>
  <si>
    <t>Pouzdro skluzné PF Targon KD184T</t>
  </si>
  <si>
    <t>ZC421</t>
  </si>
  <si>
    <t>Šroub kortikální 3.5 mm 204.820</t>
  </si>
  <si>
    <t>ZC437</t>
  </si>
  <si>
    <t>Šroub kortikální 3.5 mm 204.822</t>
  </si>
  <si>
    <t>ZC707</t>
  </si>
  <si>
    <t>Hřeb targon PF nagel 14 x 180 mm 135° KD044T</t>
  </si>
  <si>
    <t>ZD197</t>
  </si>
  <si>
    <t>Šroub antirotační Targon KD209T</t>
  </si>
  <si>
    <t>ZD266</t>
  </si>
  <si>
    <t>Šroub kortikální 3,5 x 14 mm CS14000</t>
  </si>
  <si>
    <t>ZD297</t>
  </si>
  <si>
    <t>Hřeb se závity zamykatelný 2,5 x 24 mm TP24000</t>
  </si>
  <si>
    <t>ZD327</t>
  </si>
  <si>
    <t>Šroub kortikální 3,5 x 12 mm CS12000</t>
  </si>
  <si>
    <t>ZF282</t>
  </si>
  <si>
    <t>Šroub kortikální 3.5 mm 204.850</t>
  </si>
  <si>
    <t>ZF876</t>
  </si>
  <si>
    <t>Šroub malleolární 4.5 mm 45/22 215.045</t>
  </si>
  <si>
    <t>Šroub malleolární 4.5 mm 215.045</t>
  </si>
  <si>
    <t>ZG307</t>
  </si>
  <si>
    <t>Drát Kirschnerův 1.60 mm á 10 ks 292.160.10</t>
  </si>
  <si>
    <t>ZH346</t>
  </si>
  <si>
    <t>Šroub schanzův seldrill 4.0/3.0 mm 294.772</t>
  </si>
  <si>
    <t>KG212</t>
  </si>
  <si>
    <t>hřeb PFN pr. 10 130° D240 ocel 273.130</t>
  </si>
  <si>
    <t>KG402</t>
  </si>
  <si>
    <t>šroub zajišťovací stardrive 2,7 mm ( hlava LCP 2.4), délka 26 402.226</t>
  </si>
  <si>
    <t>KG428</t>
  </si>
  <si>
    <t>šroub kortikální pr 3,5 samořezný D16 TI 404.816</t>
  </si>
  <si>
    <t>KG429</t>
  </si>
  <si>
    <t>šroub kortikální pr 3,5 samořezný D18 TI 404.818</t>
  </si>
  <si>
    <t>KG443</t>
  </si>
  <si>
    <t>šroub zajišťovací pr 3,5 samořezný D12 412.102</t>
  </si>
  <si>
    <t>KG502</t>
  </si>
  <si>
    <t>dlaha DHP 2,7/3,5 mediální pravá 7 otv T 441.286</t>
  </si>
  <si>
    <t>KG539</t>
  </si>
  <si>
    <t>prut prevotový ten pr 3,0 D440 TAN zlatý 475.930</t>
  </si>
  <si>
    <t>ZA017</t>
  </si>
  <si>
    <t>Šroub kortikální 1.5 mm 200.816</t>
  </si>
  <si>
    <t>ZA040</t>
  </si>
  <si>
    <t>Šroub zajišťovací VA stardrive 3.5 mm 213.012</t>
  </si>
  <si>
    <t>ZA046</t>
  </si>
  <si>
    <t>Šroub zajišťovací VA stardrive 3.5 mm 213.028</t>
  </si>
  <si>
    <t>ZA051</t>
  </si>
  <si>
    <t>Šroub zajišťovací VA stardrive 3.5 mm 213.050</t>
  </si>
  <si>
    <t>ZA056</t>
  </si>
  <si>
    <t>Šroub zajišťovací stardrive 5.0 mm 212.221</t>
  </si>
  <si>
    <t>ZA070</t>
  </si>
  <si>
    <t>Šroub kortikální schanzův 100/30 mm R37102</t>
  </si>
  <si>
    <t>ZA266</t>
  </si>
  <si>
    <t>Šroub kortikální 3.5 mm 404.816</t>
  </si>
  <si>
    <t>ZA307</t>
  </si>
  <si>
    <t>Hlava zaslepovací DFN pro zajišťovací šrouby 6.0 mm 451.896</t>
  </si>
  <si>
    <t>ZA382</t>
  </si>
  <si>
    <t>Šroub kanylovaný canos 3,5 x 28 mm 26-433-28-09</t>
  </si>
  <si>
    <t>ZA389</t>
  </si>
  <si>
    <t>Šroub kanylovaný 3,5 x 42 mm 26-433-42-09</t>
  </si>
  <si>
    <t>Šroub kanylovaný 3.5 x 42 mm 26-433-42-09</t>
  </si>
  <si>
    <t>ZB716</t>
  </si>
  <si>
    <t>Šroub kortikální 3.5 mm 204.836</t>
  </si>
  <si>
    <t>ZC007</t>
  </si>
  <si>
    <t>Šroub kortikální 3.5 mm 204.828</t>
  </si>
  <si>
    <t>ZC172</t>
  </si>
  <si>
    <t>Pouzdro skluzné PF Targon KD187T</t>
  </si>
  <si>
    <t>ZC221</t>
  </si>
  <si>
    <t>Podložka 7.0/3.6 mm pro šrouby 2.7-4.0 mm 219.980</t>
  </si>
  <si>
    <t>ZC268</t>
  </si>
  <si>
    <t>Šroub fixační PH 4,5 mm Targon KB086T</t>
  </si>
  <si>
    <t>ZC282</t>
  </si>
  <si>
    <t>Šroub antirotační Targon KD206T</t>
  </si>
  <si>
    <t>ZC420</t>
  </si>
  <si>
    <t>Šroub kortikální 3.5 mm 204.830</t>
  </si>
  <si>
    <t>ZD073</t>
  </si>
  <si>
    <t>Šroub zajišťovací 4,5 mm Targon KB344T</t>
  </si>
  <si>
    <t>ZD372</t>
  </si>
  <si>
    <t>Šroub zajišťovací VA stardrive 3.5 mm 213.032</t>
  </si>
  <si>
    <t>ZD571</t>
  </si>
  <si>
    <t>Hřeb targon PF-P 10 x 380 mm 130° KD067T</t>
  </si>
  <si>
    <t>ZE297</t>
  </si>
  <si>
    <t>Šroub kortikální 3 mm/16 mm stabilní 716-110-030-016</t>
  </si>
  <si>
    <t>ZE333</t>
  </si>
  <si>
    <t>Šroub kortikální 3 mm/14 mm stabilní 716-110-030-014</t>
  </si>
  <si>
    <t>ZE657</t>
  </si>
  <si>
    <t>Dlaha LC-DCP 3,5 mm 10 otvorů 223.600</t>
  </si>
  <si>
    <t>Dlaha LC-DCP 3.5 mm 10 otvorů 223.600</t>
  </si>
  <si>
    <t>ZF281</t>
  </si>
  <si>
    <t>Šroub kortikální 3.5 mm 204.838</t>
  </si>
  <si>
    <t>ZF836</t>
  </si>
  <si>
    <t>Čep zajišťovací 3.9 mm L32 258.320</t>
  </si>
  <si>
    <t>ZF870</t>
  </si>
  <si>
    <t>Šroub kortikální 3.5 mm 204.834</t>
  </si>
  <si>
    <t>ZF871</t>
  </si>
  <si>
    <t>Šroub kortikální 3.5 mm 204.848</t>
  </si>
  <si>
    <t>ZG118</t>
  </si>
  <si>
    <t>Šroub spongiózní 4.0 mm 207.016</t>
  </si>
  <si>
    <t>ZG251</t>
  </si>
  <si>
    <t>Čep zajišťovací 3.9 mm L34 258.340</t>
  </si>
  <si>
    <t>ZG686</t>
  </si>
  <si>
    <t>Šroub kompresní proximální 1-3680</t>
  </si>
  <si>
    <t>ZG746</t>
  </si>
  <si>
    <t>Šroub zajišťovací plný závit O5 x 40 mm 1896-5040</t>
  </si>
  <si>
    <t>ZG786</t>
  </si>
  <si>
    <t>Šroub zajišťovací plný závit O5 x 35 mm 1896-5035</t>
  </si>
  <si>
    <t>ZG808</t>
  </si>
  <si>
    <t>Šroub zajišťovací stardrive 5.0 mm 04.005.546</t>
  </si>
  <si>
    <t>ZG910</t>
  </si>
  <si>
    <t>Šroub kanylovaný 6.5 mm L75/32 408.437</t>
  </si>
  <si>
    <t>ZH042</t>
  </si>
  <si>
    <t>Šroub zajišťovací stardrive 5.0 mm 04.005.540</t>
  </si>
  <si>
    <t>ZH047</t>
  </si>
  <si>
    <t>Šroub zajišťovací VA stardrive 3.5 mm 213.024</t>
  </si>
  <si>
    <t>ZH177</t>
  </si>
  <si>
    <t>Šroub kanylovaný 6.5 mm L80/32 408.438</t>
  </si>
  <si>
    <t>ZH556</t>
  </si>
  <si>
    <t>Dlaha rekonstrukční na pánev pr. 3,5 mm 245.880</t>
  </si>
  <si>
    <t>ZH781</t>
  </si>
  <si>
    <t>Šroub zamykací HD7 2,5 x 18 mm A-5750.18/1</t>
  </si>
  <si>
    <t>ZH782</t>
  </si>
  <si>
    <t>Šroub zamykací HD7 2,5 x 22 mm A-5750.22/1</t>
  </si>
  <si>
    <t>ZH847</t>
  </si>
  <si>
    <t>Šroub kortikální HD7 2,5 x 16 mm A-5700.16/1</t>
  </si>
  <si>
    <t>ZH849</t>
  </si>
  <si>
    <t>Šroub zamykací HD7 2,5 x 20 mm A-5750.20/1</t>
  </si>
  <si>
    <t>ZI136</t>
  </si>
  <si>
    <t>Šroub kanylovaný 6.5 mm L110/32 408.444</t>
  </si>
  <si>
    <t>ZI218</t>
  </si>
  <si>
    <t>Šroub zamykací HD7 2,5 x 24 mm A-5750.24/1</t>
  </si>
  <si>
    <t>ZI393</t>
  </si>
  <si>
    <t>Dlaha volární 2.5 adaptivní A-4750.62</t>
  </si>
  <si>
    <t>ZI857</t>
  </si>
  <si>
    <t>Hlava expert zaslepovací 12.0 mm 04.003.000</t>
  </si>
  <si>
    <t>ZK802</t>
  </si>
  <si>
    <t>Hlava expert zaslepovací 12.0 mm 04.003.002</t>
  </si>
  <si>
    <t>ZK921</t>
  </si>
  <si>
    <t>Hřeb expert femorální laterální 9.0 mm 04.003.261</t>
  </si>
  <si>
    <t>ZK985</t>
  </si>
  <si>
    <t>Šroub kortikální uzamykatelný smart-drive 2.5 x 18 mm 26-905-18-09</t>
  </si>
  <si>
    <t>ZK993</t>
  </si>
  <si>
    <t>Šroub kortikální uzamykatelný smart-drive 2.5 x 20 mm 26-905-20-09</t>
  </si>
  <si>
    <t>ZL009</t>
  </si>
  <si>
    <t>Šroub kortikální uzamykatelný smart-drive 2.5 x 22 mm 26-905-22-09</t>
  </si>
  <si>
    <t>ZL477</t>
  </si>
  <si>
    <t>Dlaha hřbetní H 2.5 pro distální radius levá A-4750.13</t>
  </si>
  <si>
    <t>ZK881</t>
  </si>
  <si>
    <t>Šroub kompresní HBS2 midi 20 mm 26-800-20-09</t>
  </si>
  <si>
    <t>ZG300</t>
  </si>
  <si>
    <t>Dlaha rekonstrukční 3,5 rovná 245.000</t>
  </si>
  <si>
    <t>KG213</t>
  </si>
  <si>
    <t>hřeb PFN pr. 11 130° D240 ocel 273.131</t>
  </si>
  <si>
    <t>ZH657</t>
  </si>
  <si>
    <t>Šroub spongiózní 4.0 mm 207.022</t>
  </si>
  <si>
    <t>ZC180</t>
  </si>
  <si>
    <t>Hřeb targon PF 10 x 220 mm 135° KD014T</t>
  </si>
  <si>
    <t>ZA157</t>
  </si>
  <si>
    <t>Hlava zaslepovací expert pro hřeby tibiální 10 mm 04.004.002</t>
  </si>
  <si>
    <t>ZD555</t>
  </si>
  <si>
    <t>Kotvička mitek mini 2/0 TMplus 212033</t>
  </si>
  <si>
    <t>ZG241</t>
  </si>
  <si>
    <t>Čep zajišťovací 3.9 mm L30 258.300</t>
  </si>
  <si>
    <t>ZC238</t>
  </si>
  <si>
    <t>Šroub kortikální smart-drive 2.5 x 12 mm 26-906-12-09</t>
  </si>
  <si>
    <t>ZC807</t>
  </si>
  <si>
    <t>Šroub zajišťovací stardrive 4.0 mm 04.005.426</t>
  </si>
  <si>
    <t>ZC145</t>
  </si>
  <si>
    <t>Šroub kortikální 2,0 mm 201.814</t>
  </si>
  <si>
    <t>ZD575</t>
  </si>
  <si>
    <t>Dlaha profilu třetiny válce 3.5 s límcem 241.360</t>
  </si>
  <si>
    <t>ZD025</t>
  </si>
  <si>
    <t>Šroub zajišťovací VA stardrive 3.5 mm 213.030</t>
  </si>
  <si>
    <t>ZH780</t>
  </si>
  <si>
    <t>Šroub zamykací HD7 2,5 x 16 mm A-5750.16/1</t>
  </si>
  <si>
    <t>ZF875</t>
  </si>
  <si>
    <t>Šroub spongiózní 4.0 mm 207.020</t>
  </si>
  <si>
    <t>ZD514</t>
  </si>
  <si>
    <t>Hřeb se závity zamykatelný 2,5 x 16 mm TP16000</t>
  </si>
  <si>
    <t>ZC225</t>
  </si>
  <si>
    <t>Šroub zajišťovací 3,5 mm Targon KB527T</t>
  </si>
  <si>
    <t>ZC215</t>
  </si>
  <si>
    <t>Šroub zajišťovací 3,5 mm Targon KB524T</t>
  </si>
  <si>
    <t>ZC224</t>
  </si>
  <si>
    <t>Hřeb PH nagel 10/8 Targon KE054T</t>
  </si>
  <si>
    <t>ZL094</t>
  </si>
  <si>
    <t>Šroub zaslepovací PH 0 mm Targon KB610T</t>
  </si>
  <si>
    <t>ZD305</t>
  </si>
  <si>
    <t>Hřeb se závity zamykatelný 2,5 x 20 mm TP20000</t>
  </si>
  <si>
    <t>ZD275</t>
  </si>
  <si>
    <t>Šroub zamykatelný 2,5 x 18 mm FP18</t>
  </si>
  <si>
    <t>ZF720</t>
  </si>
  <si>
    <t>Šroub kanylovaný 3,5 x 40 mm 26-433-40-09</t>
  </si>
  <si>
    <t>Šroub kanylovaný 3.5 x 40 mm 26-433-40-09</t>
  </si>
  <si>
    <t>ZG120</t>
  </si>
  <si>
    <t>Čep zajišťovací 3.9 mm L40 258.400</t>
  </si>
  <si>
    <t>ZA105</t>
  </si>
  <si>
    <t>Čep zajišťovací 3.9 mm L42 258.420</t>
  </si>
  <si>
    <t>KG432</t>
  </si>
  <si>
    <t>šroub kortikální pr 3,5 samořezný D24 TI 404.824</t>
  </si>
  <si>
    <t>ZG700</t>
  </si>
  <si>
    <t>Dlaha pro fibulu 9 otvorová s háčkem LA09 798-110-101-009</t>
  </si>
  <si>
    <t>KG452</t>
  </si>
  <si>
    <t>šroub zajišťovací pr 3,5 samořezný D30 412.111</t>
  </si>
  <si>
    <t>ZE106</t>
  </si>
  <si>
    <t>Hřeb PH nagel 10/7 Targon KE076T</t>
  </si>
  <si>
    <t>KG397</t>
  </si>
  <si>
    <t>šroub zajišťovací stardrive 2,7 mm ( hlava LCP 2.4), délka 16 402.216</t>
  </si>
  <si>
    <t>ZB189</t>
  </si>
  <si>
    <t>Kotva lupine loop+ancho 210709</t>
  </si>
  <si>
    <t>ZE780</t>
  </si>
  <si>
    <t>Kotvička mitek mini 4/0 212866</t>
  </si>
  <si>
    <t>ZD269</t>
  </si>
  <si>
    <t>Hřeb se závity zamykatelný 2,5 x 22 mm TP22000</t>
  </si>
  <si>
    <t>ZD595</t>
  </si>
  <si>
    <t>Dlaha anatomická DVR short DVRASL</t>
  </si>
  <si>
    <t>ZF645</t>
  </si>
  <si>
    <t>Šroub kortikální 3.5 mm 204.824</t>
  </si>
  <si>
    <t>ZE300</t>
  </si>
  <si>
    <t>Šroub kortikální 3 mm/18 mm nestabilní 716-115-030-018</t>
  </si>
  <si>
    <t>ZD793</t>
  </si>
  <si>
    <t>Podložka TI 3,5 mm 26-435-99-09</t>
  </si>
  <si>
    <t>ZA392</t>
  </si>
  <si>
    <t>Šroub kanylovaný 3,5 x 50 mm 26-433-50-09</t>
  </si>
  <si>
    <t>Šroub kanylovaný 3.5 x 50 mm 26-433-50-09</t>
  </si>
  <si>
    <t>ZB810</t>
  </si>
  <si>
    <t>Šroub kompresní HBS2 mini 17 mm 26-820-17-09</t>
  </si>
  <si>
    <t>ZA045</t>
  </si>
  <si>
    <t>Šroub zajišťovací VA stardrive 3.5 mm 213.026</t>
  </si>
  <si>
    <t>ZG784</t>
  </si>
  <si>
    <t>Hřeb trochanterický 180 O11 x 180 mm x 130° sada 3130-1180S</t>
  </si>
  <si>
    <t>ZH724</t>
  </si>
  <si>
    <t>Šroub kanylovaný 3,5 x 46 mm 26-433-46-09</t>
  </si>
  <si>
    <t>Šroub kanylovaný 3.5 x 46 mm 26-433-46-09</t>
  </si>
  <si>
    <t>ZC708</t>
  </si>
  <si>
    <t>Pouzdro skluzné PF Targon KD189T</t>
  </si>
  <si>
    <t>ZG260</t>
  </si>
  <si>
    <t>Čep zajišťovací 3.9 mm L44 258.440</t>
  </si>
  <si>
    <t>ZA393</t>
  </si>
  <si>
    <t>Drát vodící 1,60 mm bal. á 10 ks 26-451-00-07</t>
  </si>
  <si>
    <t>ZF070</t>
  </si>
  <si>
    <t>Drát Kirschnerův 2.00 mm s špičkou roztěrká 292.400</t>
  </si>
  <si>
    <t>ZG785</t>
  </si>
  <si>
    <t>Hlava zaslepovací gamma 3 3005-1100S</t>
  </si>
  <si>
    <t>Hlava zaslepovací Gamma3 3005-1100S</t>
  </si>
  <si>
    <t>ZI936</t>
  </si>
  <si>
    <t>Šroub zajišťovací stardrive 5.0 mm 04.005.558</t>
  </si>
  <si>
    <t>ZL031</t>
  </si>
  <si>
    <t>Šroub kortikální HD7 2,5 x 20 mm A-5700.20/1</t>
  </si>
  <si>
    <t>ZC214</t>
  </si>
  <si>
    <t>Šroub zajišťovací 3,5 mm Targon KB521T</t>
  </si>
  <si>
    <t>ZC229</t>
  </si>
  <si>
    <t>Šroub fixační PH 4,5 mm Targon KB076T</t>
  </si>
  <si>
    <t>ZH696</t>
  </si>
  <si>
    <t>Dlaha LCP 2,7 / 3,5 mm na laterální distální fibulu 04.112.143</t>
  </si>
  <si>
    <t>ZD274</t>
  </si>
  <si>
    <t>Dlaha anatomická DVR short DVRASR</t>
  </si>
  <si>
    <t>ZD535</t>
  </si>
  <si>
    <t>Hřeb se závity zamykatelný 2,5 x 18 mm TP18000</t>
  </si>
  <si>
    <t>ZD265</t>
  </si>
  <si>
    <t>Dlaha anatomická DVR standard DVRAL</t>
  </si>
  <si>
    <t>ZB630</t>
  </si>
  <si>
    <t>Šroub kompresní HBS2 mini 24 mm 26-830-24-09</t>
  </si>
  <si>
    <t>ZD402</t>
  </si>
  <si>
    <t>Dlaha anatomická DVR standard DVRAR</t>
  </si>
  <si>
    <t>ZH620</t>
  </si>
  <si>
    <t>Šroub wurzberger distální ulna/radius 2,7 x 18 mm 1-3675</t>
  </si>
  <si>
    <t>ZC874</t>
  </si>
  <si>
    <t>Pouzdro skluzné PF Targon KD188T</t>
  </si>
  <si>
    <t>ZG598</t>
  </si>
  <si>
    <t>Hřeb trochanterický 180 O11 x 180 mm x 125° sada 3125-1180S</t>
  </si>
  <si>
    <t>ZD646</t>
  </si>
  <si>
    <t>Šroub zajišťovací stardrive 2.7 mm 402.214</t>
  </si>
  <si>
    <t>ZG875</t>
  </si>
  <si>
    <t>Šroub kortikální 3.5 mm 404.814</t>
  </si>
  <si>
    <t>ZG840</t>
  </si>
  <si>
    <t>Dlaha LCP 2,7 / 3,5 mm na přední horní část klavikuly s bočním prodloužením 04.112.009</t>
  </si>
  <si>
    <t>ZF252</t>
  </si>
  <si>
    <t>Šroub zajišťovací stardrive 5.0 mm 212.217</t>
  </si>
  <si>
    <t>ZG748</t>
  </si>
  <si>
    <t>Šroub nosný O10,5 x 105 mm 3060-0105S</t>
  </si>
  <si>
    <t>ZD649</t>
  </si>
  <si>
    <t>Pásek cerklážní + plomba 1,8 x 24 173928000</t>
  </si>
  <si>
    <t>ZH690</t>
  </si>
  <si>
    <t>Dlaha LCP 2,7 / 3,5 mm na laterální distální fibulu 04.112.137</t>
  </si>
  <si>
    <t>ZC910</t>
  </si>
  <si>
    <t>Hřeb expert tibiální 8.0 mm 04.024.249</t>
  </si>
  <si>
    <t>ZG065</t>
  </si>
  <si>
    <t>Drát K-Wire 2.00 mm á 10 ks 292.200.10</t>
  </si>
  <si>
    <t>ZG897</t>
  </si>
  <si>
    <t>Šroub nosný O10,5 x 90 mm 3060-0090S</t>
  </si>
  <si>
    <t>ZK907</t>
  </si>
  <si>
    <t>Šroub kompresní HBS2 midi 25 mm 26-800-25-09</t>
  </si>
  <si>
    <t>ZI460</t>
  </si>
  <si>
    <t>Šroub zajišťovací stardrive 5.0 mm 04.005.536</t>
  </si>
  <si>
    <t>ZG122</t>
  </si>
  <si>
    <t>Dlaha LC-DCP 3.5 mm 6 otvorů 223.560</t>
  </si>
  <si>
    <t>ZC659</t>
  </si>
  <si>
    <t>Šroub zaslepovací 5 mm Targon KB617T</t>
  </si>
  <si>
    <t>ZA491</t>
  </si>
  <si>
    <t>Drát Kirschnerův 1.00 mm á 10 ks 292.100.10</t>
  </si>
  <si>
    <t>KG192</t>
  </si>
  <si>
    <t>čep zajišťovací pr. 4,9 samořezný 259.320</t>
  </si>
  <si>
    <t>ZD302</t>
  </si>
  <si>
    <t>Šroub zajišťovací stardrive 3,5 mm 412.106</t>
  </si>
  <si>
    <t>ZD155</t>
  </si>
  <si>
    <t>Šroub zajišťovací stardrive 5.0 mm 212.215</t>
  </si>
  <si>
    <t>ZC505</t>
  </si>
  <si>
    <t>Šroub kortikální 3.5 mm 204.855</t>
  </si>
  <si>
    <t>ZA745</t>
  </si>
  <si>
    <t>Dlaha anatomická DVR wide DVRAWL</t>
  </si>
  <si>
    <t>ZE425</t>
  </si>
  <si>
    <t>Šroub kortikální 3 mm/20 mm stabilní 716-110-030-020</t>
  </si>
  <si>
    <t>ZD450</t>
  </si>
  <si>
    <t>Dlaha anatomická DVR narw DVRANL</t>
  </si>
  <si>
    <t>ZI970</t>
  </si>
  <si>
    <t>Drát vodící 3.2 x 450 mm dlouhý pro hřeby GAMMA3 1210-6450S</t>
  </si>
  <si>
    <t>ZH797</t>
  </si>
  <si>
    <t>Šroub wurzburger proximální ulna/radius 2,7 x 24 mm 1-3655</t>
  </si>
  <si>
    <t>KH293</t>
  </si>
  <si>
    <t>šroub kortikální pr 3,5 samořezný D28 TI 404.828</t>
  </si>
  <si>
    <t>ZH487</t>
  </si>
  <si>
    <t>Čep zajišťovací 3.9 mm L28 258.280</t>
  </si>
  <si>
    <t>ZG601</t>
  </si>
  <si>
    <t>Hřeb trochanterický 180 O11 x 180 mm x 120° sada 3120-1180S</t>
  </si>
  <si>
    <t>ZG357</t>
  </si>
  <si>
    <t>Dlaha rekonstrukční 3,5 rovná 245.190</t>
  </si>
  <si>
    <t>ZI232</t>
  </si>
  <si>
    <t>Dlaha volární na dist. radius 2.5 A-4750.02</t>
  </si>
  <si>
    <t>ZH146</t>
  </si>
  <si>
    <t>Dlaha LCP distální tibie 3.5 mm mediální bez výběžku 02.112.526</t>
  </si>
  <si>
    <t>ZA386</t>
  </si>
  <si>
    <t>Šroub kanylovaný 3.5 x 36 mm 26-433-36-09</t>
  </si>
  <si>
    <t>ZK996</t>
  </si>
  <si>
    <t>Systém fixační AC TIGHTROPE na AC luxace titan P03AR-2257</t>
  </si>
  <si>
    <t>ZD510</t>
  </si>
  <si>
    <t>Šroub zajišťovací 4,5 mm Targon KB352T</t>
  </si>
  <si>
    <t>ZF540</t>
  </si>
  <si>
    <t>Šroub kortikální 1.3 mm 200.692</t>
  </si>
  <si>
    <t>ZA080</t>
  </si>
  <si>
    <t>Hřeb UTN tibiální 9.0 mm kompletní se zaslepovací havou plný 279.680</t>
  </si>
  <si>
    <t>ZE440</t>
  </si>
  <si>
    <t>Šroub kortikální 3 mm/12 mm stabilní 716-110-030-012</t>
  </si>
  <si>
    <t>ZC189</t>
  </si>
  <si>
    <t>Hřeb PH nagel 10/7 Targon KE077T</t>
  </si>
  <si>
    <t>ZG899</t>
  </si>
  <si>
    <t>Šroub nosný O10,5 x 100 mm 3060-0100S</t>
  </si>
  <si>
    <t>ZK908</t>
  </si>
  <si>
    <t>Šroub kompresní HBS2 midi 26 mm 26-800-26-09</t>
  </si>
  <si>
    <t>ZF106</t>
  </si>
  <si>
    <t>Hřeb PH nagel 10/7 Targon KE073T</t>
  </si>
  <si>
    <t>ZK906</t>
  </si>
  <si>
    <t>Šroub kompresní HBS2 midi 24 mm 26-800-24-09</t>
  </si>
  <si>
    <t>ZD050</t>
  </si>
  <si>
    <t>Drát vodící 3.20 mm 357.399</t>
  </si>
  <si>
    <t>ZH796</t>
  </si>
  <si>
    <t>Hřeb wurzburger ulna/radius 4,0 x 260 mm 1-3609</t>
  </si>
  <si>
    <t>ZH181</t>
  </si>
  <si>
    <t>Flipptack femorální fixační knoflík 28729FT</t>
  </si>
  <si>
    <t>ZH020</t>
  </si>
  <si>
    <t>Šroub kortikální 3,5 mm pánevní 204.670</t>
  </si>
  <si>
    <t>ZH018</t>
  </si>
  <si>
    <t>Šroub kortikální 3,5 mm 204.665</t>
  </si>
  <si>
    <t>ZH650</t>
  </si>
  <si>
    <t>Šroub kanylovaný 6.5 mm L90/16 408.413</t>
  </si>
  <si>
    <t>ZK880</t>
  </si>
  <si>
    <t>Šroub kompresní HBS2 midi 19 mm 26-800-19-09</t>
  </si>
  <si>
    <t>ZF265</t>
  </si>
  <si>
    <t>Dlaha LCP proximální tibie 4.5/5.0 8 otv. 240.040</t>
  </si>
  <si>
    <t>ZG602</t>
  </si>
  <si>
    <t>Šroub nosný O10,5 x 85 mm 3060-0085S</t>
  </si>
  <si>
    <t>ZK882</t>
  </si>
  <si>
    <t>Šroub kompresní HBS2 midi 21 mm 26-800-21-09</t>
  </si>
  <si>
    <t>ZK987</t>
  </si>
  <si>
    <t>Šroub kompresní HBS2 midi 26 mm 26-810-26-09</t>
  </si>
  <si>
    <t>ZE913</t>
  </si>
  <si>
    <t>Dlaha pro fibulu 11 otvorová 798-110-101-011</t>
  </si>
  <si>
    <t>ZG175</t>
  </si>
  <si>
    <t>Šroub spongiózní 3 mm/20 mm stabilní 716-100-030-020</t>
  </si>
  <si>
    <t>KI842</t>
  </si>
  <si>
    <t>dlaha humerální distální LCP etraartikulární pravá 8 otv. 04.104.008</t>
  </si>
  <si>
    <t>ZC206</t>
  </si>
  <si>
    <t>Dlaha adaptační T 1.5 mm 3 otv. 246.231</t>
  </si>
  <si>
    <t>ZM846</t>
  </si>
  <si>
    <t>Dlaha radiální korekční Recos TI uhl.stabilní 26-166-42-09</t>
  </si>
  <si>
    <t>ZM847</t>
  </si>
  <si>
    <t>Dlaha radiální korekční Recos TI uhl.stabilní levá 26-166-43-09</t>
  </si>
  <si>
    <t>ZM961</t>
  </si>
  <si>
    <t>Šroub kortikální samořezný 2,7 x 14 mm 397129702544</t>
  </si>
  <si>
    <t>ZB402</t>
  </si>
  <si>
    <t>Dlaha philos proximální humerus 3,5 10 otv. 241.923</t>
  </si>
  <si>
    <t>ZK661</t>
  </si>
  <si>
    <t>Šroub kortikální 3.5 mm 204.870</t>
  </si>
  <si>
    <t>ZF410</t>
  </si>
  <si>
    <t>Šroub kortikální 4.5 mm 214.836</t>
  </si>
  <si>
    <t>ZN028</t>
  </si>
  <si>
    <t>Hřeb dlouhý Gamma3 R2.0 levý 11 x 340 mm x 125° sada 3325-0340S</t>
  </si>
  <si>
    <t>ZD548</t>
  </si>
  <si>
    <t>Hřeb targon PF-L 10 x 380 mm 130° KD087T</t>
  </si>
  <si>
    <t>ZM303</t>
  </si>
  <si>
    <t>Šroub kompresní HBS2 mini 18 mm 26-820-18-09</t>
  </si>
  <si>
    <t>ZH338</t>
  </si>
  <si>
    <t>Šroub wurzburger proximální ulna/radius 2,7 x 20 mm 1-3653</t>
  </si>
  <si>
    <t>ZE105</t>
  </si>
  <si>
    <t>Hřeb PH nagel 10/7 Targon KE026T</t>
  </si>
  <si>
    <t>ZD267</t>
  </si>
  <si>
    <t>Šroub kortikální 3,5 x 16 mm CS16000</t>
  </si>
  <si>
    <t>ZJ006</t>
  </si>
  <si>
    <t>Šroub zajišťovací 5.0 mm 413.365</t>
  </si>
  <si>
    <t>ZC209</t>
  </si>
  <si>
    <t>Hřeb PH nagel 10/8 Targon KE004T</t>
  </si>
  <si>
    <t>ZK935</t>
  </si>
  <si>
    <t>Šroub kompresní HBS2 midi 20 mm 26-810-20-09</t>
  </si>
  <si>
    <t>ZH339</t>
  </si>
  <si>
    <t>Šroub wurzburger distální ulna/radius 2,7 x 16 mm 1-3674</t>
  </si>
  <si>
    <t>ZF999</t>
  </si>
  <si>
    <t>Hřeb wurzburger ulna/radius 4,0 x 230 mm 1-3606</t>
  </si>
  <si>
    <t>ZN001</t>
  </si>
  <si>
    <t>Šroub kortikální uzamykatelný 2,7 x 18 mm 397129701964</t>
  </si>
  <si>
    <t>ZJ739</t>
  </si>
  <si>
    <t>Podložka pod kanylovaný šroub Canos pr. 2.3/2.7 mm 26-423-99-09</t>
  </si>
  <si>
    <t>ZA091</t>
  </si>
  <si>
    <t>Podložka 10.0/4.6 mm pro šrouby 4.5 mm 219.910</t>
  </si>
  <si>
    <t>ZH783</t>
  </si>
  <si>
    <t>Šroub kortikální HD7 2,5 x 14 mm A-5700.14/1</t>
  </si>
  <si>
    <t>ZD306</t>
  </si>
  <si>
    <t>Šroub zamykatelný 2,5 x 26 mm FP26</t>
  </si>
  <si>
    <t>ZB050</t>
  </si>
  <si>
    <t>Šroub zamykatelný 2,5 x 16 mm FP16</t>
  </si>
  <si>
    <t>ZF250</t>
  </si>
  <si>
    <t>Šroub kanylovaný 6.5 mm L50/16 408.405</t>
  </si>
  <si>
    <t>ZI340</t>
  </si>
  <si>
    <t>Šroub zamykací HD7 2,5 x 26 mm A-5750.26/1</t>
  </si>
  <si>
    <t>ZF887</t>
  </si>
  <si>
    <t>Šroub kompresní HBS2 mini 22 mm 26-820-22-09</t>
  </si>
  <si>
    <t>ZF537</t>
  </si>
  <si>
    <t>Šroub kortikální 3 mm/40 mm nestabilní 716-115-030-040</t>
  </si>
  <si>
    <t>ZF877</t>
  </si>
  <si>
    <t>Šroub kompresní HBS2 mini 20 mm 26-820-20-09</t>
  </si>
  <si>
    <t>ZG599</t>
  </si>
  <si>
    <t>Šroub nosný O10,5 x 95 mm 3060-0095S</t>
  </si>
  <si>
    <t>KG482</t>
  </si>
  <si>
    <t>dlaha DHP 2,7/3,5 dorso-lat pravá 3 otv. 441.262</t>
  </si>
  <si>
    <t>KG498</t>
  </si>
  <si>
    <t>dlaha DHP 2,7/3,5 mediální pravá 3 otv T 441.282</t>
  </si>
  <si>
    <t>ZA026</t>
  </si>
  <si>
    <t>Dlaha adaptační 1.5 mm 12 otv. 246.191</t>
  </si>
  <si>
    <t>ZF552</t>
  </si>
  <si>
    <t>Šroub kyčelní stardrive 6,5 mm 04.003.028</t>
  </si>
  <si>
    <t>ZF899</t>
  </si>
  <si>
    <t>Šroub kortikální smart-drive 2.5 x 15 mm 26-906-15-09</t>
  </si>
  <si>
    <t>ZF952</t>
  </si>
  <si>
    <t>Šroub kortikální smart-drive 2.5 x 16 mm 26-906-16-09</t>
  </si>
  <si>
    <t>ZH310</t>
  </si>
  <si>
    <t>Hřeb expert tibiální 8.0 mm 04.024.252</t>
  </si>
  <si>
    <t>ZH494</t>
  </si>
  <si>
    <t>Šroub kompresní HBS2 mini 20 mm 26-830-20-09</t>
  </si>
  <si>
    <t>ZL051</t>
  </si>
  <si>
    <t>Šroub kompresní HBS2 mini 25 mm 26-820-25-09</t>
  </si>
  <si>
    <t>ZN307</t>
  </si>
  <si>
    <t>Šroub kanylovaný canos 2.7 x 24 mm 26-427-24-09</t>
  </si>
  <si>
    <t>ZN316</t>
  </si>
  <si>
    <t>Šroub spongiózní 6.5 mm 216.040</t>
  </si>
  <si>
    <t>ZN327</t>
  </si>
  <si>
    <t>Spirální čepel pro DFN 450.890</t>
  </si>
  <si>
    <t>KG414</t>
  </si>
  <si>
    <t>šroub zajišťovací stardrive 2,7 mm ( hlava LCP 2.4), délka 50 402.250</t>
  </si>
  <si>
    <t>KG453</t>
  </si>
  <si>
    <t>šroub zajišťovací pr 3,5 samořezný D35 412.114</t>
  </si>
  <si>
    <t>KG469</t>
  </si>
  <si>
    <t>šroub zajišťovací pr 2,4 samořezný D20 412.820</t>
  </si>
  <si>
    <t>KG838</t>
  </si>
  <si>
    <t>šroub kortikální 3,5 mm 404.836</t>
  </si>
  <si>
    <t>ZA101</t>
  </si>
  <si>
    <t>Hlava zaslepovací UFN pro zajištění 12,0 mm 459.012</t>
  </si>
  <si>
    <t>ZA130</t>
  </si>
  <si>
    <t>Šroub zajišťovací stardrive 5.0 mm 212.207</t>
  </si>
  <si>
    <t>ZA137</t>
  </si>
  <si>
    <t>Šroub zajišťovací stardrive 5.0 mm 212.216</t>
  </si>
  <si>
    <t>ZA385</t>
  </si>
  <si>
    <t>Šroub kanylovaný canos 3,5 x 34 mm 26-433-34-09</t>
  </si>
  <si>
    <t>ZD276</t>
  </si>
  <si>
    <t>Šroub zamykatelný 2,5 x 20 mm FP20</t>
  </si>
  <si>
    <t>ZD299</t>
  </si>
  <si>
    <t>Šroub zamykatelný 2,5 x 12 mm FP12</t>
  </si>
  <si>
    <t>ZD328</t>
  </si>
  <si>
    <t>Šroub zamykatelný 2,5 x 22 mm FP22</t>
  </si>
  <si>
    <t>ZF851</t>
  </si>
  <si>
    <t>Drát Kirschnerův 2.00 mm á 10 ks 292.210.10</t>
  </si>
  <si>
    <t>ZF858</t>
  </si>
  <si>
    <t>Šroub kortikální smart-drive 2.5 x 14 mm 26-906-14-09</t>
  </si>
  <si>
    <t>ZH180</t>
  </si>
  <si>
    <t>Šroub kortikální 4.5 mm 214.832</t>
  </si>
  <si>
    <t>ZH723</t>
  </si>
  <si>
    <t>Šroub nosný O10,5 x 115 mm 3060-0115S</t>
  </si>
  <si>
    <t>ZH743</t>
  </si>
  <si>
    <t>Hlava zaslepovací gamma 3 3005-1105S</t>
  </si>
  <si>
    <t>Hlava zaslepovací Gamma3 3005-1105S</t>
  </si>
  <si>
    <t>ZH779</t>
  </si>
  <si>
    <t>Šroub zamykací HD7 2,5 x 14 mm A-5750.14/1</t>
  </si>
  <si>
    <t>ZH846</t>
  </si>
  <si>
    <t>Hřeb targon PF-L 10 x 420 mm 130° KD089T</t>
  </si>
  <si>
    <t>ZH848</t>
  </si>
  <si>
    <t>Šroub kortikální HD7 2,5 x 12 mm A-5700.12/1</t>
  </si>
  <si>
    <t>ZJ226</t>
  </si>
  <si>
    <t>Dlaha targon FN dlaha 130° KO802T</t>
  </si>
  <si>
    <t>ZJ228</t>
  </si>
  <si>
    <t>Šroub teleskopický targon FN 90 mm KO824T</t>
  </si>
  <si>
    <t>ZJ309</t>
  </si>
  <si>
    <t>Šroub kortikální HD7 2,5 x 18 mm A-5700.18/1</t>
  </si>
  <si>
    <t>ZJ772</t>
  </si>
  <si>
    <t>Šroub zamykací HD7 2,5 x 12 mm A-5750.12/1</t>
  </si>
  <si>
    <t>ZL127</t>
  </si>
  <si>
    <t>Šroub teleskopický targon FN 100 mm KO826T</t>
  </si>
  <si>
    <t>ZN381</t>
  </si>
  <si>
    <t>Dlaha na symfýzu 3,5 s koaxiálními kombi otvory a 2 DCP 02.100.016</t>
  </si>
  <si>
    <t>KG483</t>
  </si>
  <si>
    <t>dlaha DHP 2,7/3,5 dorso-lat levá 3 otv. 441.263</t>
  </si>
  <si>
    <t>ZC997</t>
  </si>
  <si>
    <t>Čep zajišťovací 3.9 mm L48 258.480</t>
  </si>
  <si>
    <t>ZD451</t>
  </si>
  <si>
    <t>Šroub kortikální 3,5 x 10 mm CS10000</t>
  </si>
  <si>
    <t>ZF895</t>
  </si>
  <si>
    <t>Šroub kompresní HBS2 mini 23 mm 26-820-23-09</t>
  </si>
  <si>
    <t>ZH000</t>
  </si>
  <si>
    <t>Šroub kompresní HBS2 mini 30 mm 26-820-30-09</t>
  </si>
  <si>
    <t>ZH861</t>
  </si>
  <si>
    <t>Šroub kanylovaný 6.5 mm L70/32 408.436</t>
  </si>
  <si>
    <t>ZI062</t>
  </si>
  <si>
    <t>Šroub kortikální PENNIG 80 x 35 mm pr.4 mm 35101</t>
  </si>
  <si>
    <t>KG438</t>
  </si>
  <si>
    <t>šroub kortikální pr 3,5 samořezný D45 TI 404.845</t>
  </si>
  <si>
    <t>KG499</t>
  </si>
  <si>
    <t>dlaha DHP 2,7/3,5 mediální levá 3 otv T 441.283</t>
  </si>
  <si>
    <t>ZA055</t>
  </si>
  <si>
    <t>Šroub zajišťovací stardrive 5.0 mm 212.220</t>
  </si>
  <si>
    <t>ZA151</t>
  </si>
  <si>
    <t>Dlaha uzamykatelná 3.5 mm patní kost 241.622</t>
  </si>
  <si>
    <t>ZK513</t>
  </si>
  <si>
    <t>Hlava expert zaslepovací 12.0 mm 04.003.003</t>
  </si>
  <si>
    <t>ZL002</t>
  </si>
  <si>
    <t>Dlaha VA-LCP 3,5 mm proximální tibie 02.127.220</t>
  </si>
  <si>
    <t>ZH224</t>
  </si>
  <si>
    <t>Šroub fixační 4,5 mm KB088T</t>
  </si>
  <si>
    <t>ZI577</t>
  </si>
  <si>
    <t>Válec chronOS pr.14 mm délka 25 mm 07.720.035</t>
  </si>
  <si>
    <t>ZE701</t>
  </si>
  <si>
    <t>Šroub kortikální 3 mm/24 mm stabilní 716-110-030-024</t>
  </si>
  <si>
    <t>ZE296</t>
  </si>
  <si>
    <t>Šroub kortikální 3 mm/18 mm stabilní 716-110-030-018</t>
  </si>
  <si>
    <t>ZK742</t>
  </si>
  <si>
    <t>Šroub zajišťovací VA stardrive 3.5 mm 02.127.165</t>
  </si>
  <si>
    <t>ZL478</t>
  </si>
  <si>
    <t>Dlaha VA-LCP 3,5 mm proximální tibie 02.127.211</t>
  </si>
  <si>
    <t>ZK686</t>
  </si>
  <si>
    <t>Dlaha LCP metafizární distální bérec 3,5/ 4,5 / 5,0 mm 224.814</t>
  </si>
  <si>
    <t>ZH030</t>
  </si>
  <si>
    <t>Šroub zajišťovací 4,5 mm Targon KB360T</t>
  </si>
  <si>
    <t>ZJ086</t>
  </si>
  <si>
    <t>Šroub zajišťovací 4,5 mm Targon KB372T</t>
  </si>
  <si>
    <t>ZC191</t>
  </si>
  <si>
    <t>Šroub zajišťovací stardrive 4.0 mm 04.005.420</t>
  </si>
  <si>
    <t>ZA155</t>
  </si>
  <si>
    <t>Hlava zaslepovací expert pro hřeby tibiální   5 mm 04.004.000</t>
  </si>
  <si>
    <t>ZF846</t>
  </si>
  <si>
    <t>Čep zajišťovací 4.9 mm L40 459.400</t>
  </si>
  <si>
    <t>ZK791</t>
  </si>
  <si>
    <t>Dlaha volární na dist. radius korekční 2.5 A-4750.11</t>
  </si>
  <si>
    <t>KG503</t>
  </si>
  <si>
    <t>dlaha DHP 2,7/3,5 mediální levá 7 otv T 441.287</t>
  </si>
  <si>
    <t>ZD509</t>
  </si>
  <si>
    <t>Šroub zajišťovací 4,5 mm Targon KB348T</t>
  </si>
  <si>
    <t>ZH016</t>
  </si>
  <si>
    <t>Šroub zajišťovací stardrive 5.0 mm 04.005.548</t>
  </si>
  <si>
    <t>ZI941</t>
  </si>
  <si>
    <t>Hlava expert zaslepovací 12.0 mm 04.003.004</t>
  </si>
  <si>
    <t>ZN698</t>
  </si>
  <si>
    <t>Šroub kyčelní Stardrive pr. 6,5 mm pro Expert LFN 105 mm 04.003.031</t>
  </si>
  <si>
    <t>ZA020</t>
  </si>
  <si>
    <t>Šroub kortikální 2,0 mm 201.818</t>
  </si>
  <si>
    <t>ZK743</t>
  </si>
  <si>
    <t>Šroub zajišťovací VA stardrive 3.5 mm 02.127.170</t>
  </si>
  <si>
    <t>ZE046</t>
  </si>
  <si>
    <t>Šroub zajišťovací VA stardrive 3.5 mm 02.127.146</t>
  </si>
  <si>
    <t>ZK741</t>
  </si>
  <si>
    <t>Šroub zajišťovací VA stardrive 3.5 mm 02.127.130</t>
  </si>
  <si>
    <t>ZL003</t>
  </si>
  <si>
    <t>Šroub zajišťovací VA stardrive 3.5 mm 02.127.134</t>
  </si>
  <si>
    <t>KG183</t>
  </si>
  <si>
    <t>šroub antirotační pr. 6,5 samořezný 234.075</t>
  </si>
  <si>
    <t>KG193</t>
  </si>
  <si>
    <t>čep zajišťovací pr. 4,9 samořezný 259.340</t>
  </si>
  <si>
    <t>ZI741</t>
  </si>
  <si>
    <t>Šroub kortikální 3,5 mm pánevní 204.675</t>
  </si>
  <si>
    <t>ZF571</t>
  </si>
  <si>
    <t>Kotouč s cerklážním drátem 0,80 mm L10 291.090</t>
  </si>
  <si>
    <t>ZB629</t>
  </si>
  <si>
    <t>Šroub zaslepovací 10 mm Targon KB618T</t>
  </si>
  <si>
    <t>ZF287</t>
  </si>
  <si>
    <t>Dlaha LCP tvaru třetiny válce 3.5 mm 241.371</t>
  </si>
  <si>
    <t>ZF595</t>
  </si>
  <si>
    <t>Šroub kanylovaný 6.5 mm L110/16 408.417</t>
  </si>
  <si>
    <t>ZI061</t>
  </si>
  <si>
    <t>Šroub kanylovaný 6.5 mm L95/16 408.414</t>
  </si>
  <si>
    <t>ZN839</t>
  </si>
  <si>
    <t>Šroub kompresní DartFire 3,0 mm x 38 mm D2N300-38</t>
  </si>
  <si>
    <t>ZC167</t>
  </si>
  <si>
    <t>Hřeb targon PF-L 10 x 340 mm 130° KD085T</t>
  </si>
  <si>
    <t>ZG603</t>
  </si>
  <si>
    <t>Šroub spongiózní 3 mm/18 mm stabilní 716-100-030-018</t>
  </si>
  <si>
    <t>ZG606</t>
  </si>
  <si>
    <t>Šroub kortikální 3 mm/22 mm nestabilní 716-115-030-022</t>
  </si>
  <si>
    <t>ZF827</t>
  </si>
  <si>
    <t>Šroub spongiózní 3 mm/14 mm stabilní 716-100-030-014</t>
  </si>
  <si>
    <t>ZE441</t>
  </si>
  <si>
    <t>Šroub kortikální 3 mm/14 mm nestabilní 716-115-030-014</t>
  </si>
  <si>
    <t>ZE406</t>
  </si>
  <si>
    <t>Šroub kortikální 3 mm/12 mm nestabilní 716-115-030-012</t>
  </si>
  <si>
    <t>ZF872</t>
  </si>
  <si>
    <t>Šroub kortikální 3,5 mm 204.695</t>
  </si>
  <si>
    <t>ZG102</t>
  </si>
  <si>
    <t>Šroub kortikální 3,5 mm 204.685</t>
  </si>
  <si>
    <t>ZK990</t>
  </si>
  <si>
    <t>Dlaha radiální IXOS P4 úhlově stabilní 26-914-11-09</t>
  </si>
  <si>
    <t>ZN846</t>
  </si>
  <si>
    <t>Hřeb dlouhý Gamma3 R2.0 levý 11 x 400 mm x 125° sada 3325-0400S</t>
  </si>
  <si>
    <t>ZN847</t>
  </si>
  <si>
    <t>Šroub zajišťovací plný závit O5 x 70 mm 1896-5070s</t>
  </si>
  <si>
    <t>ZM312</t>
  </si>
  <si>
    <t>Hřeb dlouhý Gamma3 R2.0 pravý 11 x 400 mm x 125° titan 3225-0400S</t>
  </si>
  <si>
    <t>ZM767</t>
  </si>
  <si>
    <t>Šroub zajišťovací plný závit O5 x 50 mm 1896-5050s</t>
  </si>
  <si>
    <t>Šroub zajišťovací plný závit O5 x 50 mm 1896-5050</t>
  </si>
  <si>
    <t>ZN843</t>
  </si>
  <si>
    <t>Šroub zajišťovací plný závit O5 x 60 mm 1896-5060s</t>
  </si>
  <si>
    <t>ZL285</t>
  </si>
  <si>
    <t>Šroub zajišťovací plný závit O5 x 65 mm 1896-5065s</t>
  </si>
  <si>
    <t>ZH463</t>
  </si>
  <si>
    <t>Hřeb PH nagel P10/7 KE27T</t>
  </si>
  <si>
    <t>ZI775</t>
  </si>
  <si>
    <t>Šroub zajišťovací 4,5 mm Targon KB356T</t>
  </si>
  <si>
    <t>ZB346</t>
  </si>
  <si>
    <t>Šroub kompresní HBS2 mini 22 mm 26-830-22-09</t>
  </si>
  <si>
    <t>ZM066</t>
  </si>
  <si>
    <t>Šroub zajišťovací 4,5 mm Targon KB376T</t>
  </si>
  <si>
    <t>ZF030</t>
  </si>
  <si>
    <t>Hřeb targon PF-P 10 x 420 mm 130° KD069T</t>
  </si>
  <si>
    <t>ZD679</t>
  </si>
  <si>
    <t>Hřeb wurzburger ulna/radius 5,0 x 250 mm 1-3618</t>
  </si>
  <si>
    <t>ZD506</t>
  </si>
  <si>
    <t>Hřeb wurzburger ulna/radius 5,0 x 220 mm 1-3615</t>
  </si>
  <si>
    <t>ZG683</t>
  </si>
  <si>
    <t>Šroub wurzburger proximální ulna/radius 2,7 x 28 mm 1-3657</t>
  </si>
  <si>
    <t>ZE082</t>
  </si>
  <si>
    <t>Šroub zajišťovací 45 mm Targon KB545T</t>
  </si>
  <si>
    <t>ZN958</t>
  </si>
  <si>
    <t>Hřeb humerální 8 mm KE318T</t>
  </si>
  <si>
    <t>ZA300</t>
  </si>
  <si>
    <t>Šroub kompresní KO535S</t>
  </si>
  <si>
    <t>ZD688</t>
  </si>
  <si>
    <t>Šroub zamykatelný 2,5 x 14 mm FP14</t>
  </si>
  <si>
    <t>ZN948</t>
  </si>
  <si>
    <t>Dlaha na ulnu pravá 131217000</t>
  </si>
  <si>
    <t>ZM701</t>
  </si>
  <si>
    <t>Dlaha na hlavičku rádia 2,0 / 2,3 A-4660.10</t>
  </si>
  <si>
    <t>ZN969</t>
  </si>
  <si>
    <t>Dlaha pro dézu zápěstí Aptus 2,5 krátké prohnutí A-4760.02</t>
  </si>
  <si>
    <t>ZD527</t>
  </si>
  <si>
    <t>Šroub kortikální HD6 2,0 mm A-5400.16/1</t>
  </si>
  <si>
    <t>ZI222</t>
  </si>
  <si>
    <t>Šroub zamykatelný HD6 2,0 mm A-5450.16/1</t>
  </si>
  <si>
    <t>ZI509</t>
  </si>
  <si>
    <t>Šroub kortikální HD6 2,0 mm A-5400.18/1</t>
  </si>
  <si>
    <t>ZI221</t>
  </si>
  <si>
    <t>Šroub zamykatelný HD6 2,0 mm A-5450.14/1</t>
  </si>
  <si>
    <t>ZJ104</t>
  </si>
  <si>
    <t>Šroub kortikální HD6 2,0 mm A-5400.14/1</t>
  </si>
  <si>
    <t>ZJ105</t>
  </si>
  <si>
    <t>Šroub zamykatelný HD6 2,0 mm A-5450.12/1</t>
  </si>
  <si>
    <t>ZM698</t>
  </si>
  <si>
    <t>Šroub kortikální HD6 2,0 mm A-5400.12</t>
  </si>
  <si>
    <t>ZJ089</t>
  </si>
  <si>
    <t>Šroub kortikální PENNIG 70 x 20 mm pr.4 mm 35100</t>
  </si>
  <si>
    <t>ZH794</t>
  </si>
  <si>
    <t>Dlaha rekonstrukční J 3.5 mm 245.934</t>
  </si>
  <si>
    <t>ZA159</t>
  </si>
  <si>
    <t>Šroub zajišťovací stardrive 4.0 mm 04.005.424</t>
  </si>
  <si>
    <t>ZA052</t>
  </si>
  <si>
    <t>Šroub zajišťovací VA stardrive 3.5 mm 213.055</t>
  </si>
  <si>
    <t>ZA974</t>
  </si>
  <si>
    <t>Šroub zajišťovací VA stardrive 3.5 mm 213.048</t>
  </si>
  <si>
    <t>ZB799</t>
  </si>
  <si>
    <t>Šroub zajišťovací VA stardrive 3.5 mm 213.052</t>
  </si>
  <si>
    <t>ZC784</t>
  </si>
  <si>
    <t>Šroub zajišťovací stardrive 4.0 mm 04.005.434</t>
  </si>
  <si>
    <t>ZA772</t>
  </si>
  <si>
    <t>Hřeb expert tibiální 9.0 mm 04.024.352</t>
  </si>
  <si>
    <t>ZB886</t>
  </si>
  <si>
    <t>Šroub zajišťovací VA stardrive 3.5 mm 02.127.114</t>
  </si>
  <si>
    <t>ZC139</t>
  </si>
  <si>
    <t>Šroub zajišťovací stardrive 4.0 mm 04.005.430</t>
  </si>
  <si>
    <t>ZN922</t>
  </si>
  <si>
    <t>Šroub zajišťovací VA stardrive 3.5 mm 02.127.110</t>
  </si>
  <si>
    <t>ZN923</t>
  </si>
  <si>
    <t>Šroub zajišťovací VA stardrive 3.5 mm 02.127.112</t>
  </si>
  <si>
    <t>ZE530</t>
  </si>
  <si>
    <t>Dlaha philos proximální humerus 3,5 12 otv. 241.925</t>
  </si>
  <si>
    <t>ZD024</t>
  </si>
  <si>
    <t>Šroub zajišťovací VA stardrive 3.5 mm 213.042</t>
  </si>
  <si>
    <t>ZE818</t>
  </si>
  <si>
    <t>Šroub schanzův seldrill 5.0 mm 294.785</t>
  </si>
  <si>
    <t>ZA043</t>
  </si>
  <si>
    <t>Šroub zajišťovací VA stardrive 3.5 mm 213.020</t>
  </si>
  <si>
    <t>ZG039</t>
  </si>
  <si>
    <t>Šroub schanzův seldrill 5.0 mm 294.784</t>
  </si>
  <si>
    <t>ZA049</t>
  </si>
  <si>
    <t>Šroub zajišťovací VA stardrive 3.5 mm 213.040</t>
  </si>
  <si>
    <t>ZC349</t>
  </si>
  <si>
    <t>Šroub kortikální 3.5 mm 204.826</t>
  </si>
  <si>
    <t>ZG044</t>
  </si>
  <si>
    <t>Šroub malleolární 4.5 mm 50/24 215.050</t>
  </si>
  <si>
    <t>Šroub malleolární 4.5 mm 215.050</t>
  </si>
  <si>
    <t>ZE819</t>
  </si>
  <si>
    <t>Šroub schanzův seldrill 5.0 mm 294.786</t>
  </si>
  <si>
    <t>ZD074</t>
  </si>
  <si>
    <t>Šroub zajišťovací VA stardrive 3.5 mm 213.035</t>
  </si>
  <si>
    <t>ZG789</t>
  </si>
  <si>
    <t>Dlaha philos proximální humerus a diafýza 3,5 mm 241.918</t>
  </si>
  <si>
    <t>ZJ149</t>
  </si>
  <si>
    <t>Šroub zajišťovací 5.0 mm 413.360</t>
  </si>
  <si>
    <t>ZN059</t>
  </si>
  <si>
    <t>Dlaha LCP-PLT 4.5/5.0 mm 422.227</t>
  </si>
  <si>
    <t>ZJ785</t>
  </si>
  <si>
    <t>Šroub zajišťovací 5.0 mm 413.355</t>
  </si>
  <si>
    <t>ZK321</t>
  </si>
  <si>
    <t>Šroub zajišťovací 5.0 mm 413.322</t>
  </si>
  <si>
    <t>ZN942</t>
  </si>
  <si>
    <t>Šroub zajišťovací 5.0 mm 413.314</t>
  </si>
  <si>
    <t>ZN943</t>
  </si>
  <si>
    <t>Šroub zajišťovací 5.0 mm 413.328</t>
  </si>
  <si>
    <t>ZE459</t>
  </si>
  <si>
    <t>Šroub zajišťovací sponginózní 5.0 mm 04.015.560</t>
  </si>
  <si>
    <t>ZC140</t>
  </si>
  <si>
    <t>Šroub zajišťovací stardrive 4.0 mm 04.005.440</t>
  </si>
  <si>
    <t>ZM909</t>
  </si>
  <si>
    <t>Šroub zajišťovací sponginózní 5.0 mm 04.015.535</t>
  </si>
  <si>
    <t>ZN944</t>
  </si>
  <si>
    <t>Hřeb expert TN pr. 9.0 mm 04.004.352</t>
  </si>
  <si>
    <t>ZA143</t>
  </si>
  <si>
    <t>Šroub zajišťovací stardrive 5.0 mm 212.227</t>
  </si>
  <si>
    <t>ZA014</t>
  </si>
  <si>
    <t>Šroub kortikální 1.5 mm 200.806</t>
  </si>
  <si>
    <t>ZA732</t>
  </si>
  <si>
    <t>Šroub kortikální 3.5 mm 204.814</t>
  </si>
  <si>
    <t>ZK392</t>
  </si>
  <si>
    <t>Dlaha LCP distální tibie 3.5 mm mediální bez výběžku 02.112.515</t>
  </si>
  <si>
    <t>ZG119</t>
  </si>
  <si>
    <t>Šroub spongiózní 4.0 mm 207.018</t>
  </si>
  <si>
    <t>ZA063</t>
  </si>
  <si>
    <t>Dlaha philos proximální humerus 3,5 3 otv. 241.901</t>
  </si>
  <si>
    <t>ZA134</t>
  </si>
  <si>
    <t>Šroub zajišťovací stardrive 5.0 mm 212.212</t>
  </si>
  <si>
    <t>ZA009</t>
  </si>
  <si>
    <t>Dlaha LC-DCP 3.5 mm 7 otvorů 223.570</t>
  </si>
  <si>
    <t>ZH053</t>
  </si>
  <si>
    <t>Dlaha LC-DCP 3,5 mm 9 otvorů 223.590</t>
  </si>
  <si>
    <t>Dlaha LC-DCP 3.5 mm 9 otvorů 223.590</t>
  </si>
  <si>
    <t>ZG257</t>
  </si>
  <si>
    <t>Šroub kortikální 4.5 mm 214.848</t>
  </si>
  <si>
    <t>ZI934</t>
  </si>
  <si>
    <t>Hřeb expert femorální laterální 9.0 mm 04.003.268</t>
  </si>
  <si>
    <t>ZH043</t>
  </si>
  <si>
    <t>Šroub zajišťovací stardrive 5.0 mm 04.005.550</t>
  </si>
  <si>
    <t>ZG814</t>
  </si>
  <si>
    <t>Dlaha adaptační 1.3 mm 12 otv. 221.312</t>
  </si>
  <si>
    <t>ZA013</t>
  </si>
  <si>
    <t>Šroub kortikální 1.3 mm 200.690</t>
  </si>
  <si>
    <t>ZF503</t>
  </si>
  <si>
    <t>Dlaha LCP-DF 4.5/5.0 mm 222.255</t>
  </si>
  <si>
    <t>ZG383</t>
  </si>
  <si>
    <t>Šroub kortikální 1.3 mm 200.688</t>
  </si>
  <si>
    <t>ZC279</t>
  </si>
  <si>
    <t>Šroub kortikální 1.3 mm 200.693</t>
  </si>
  <si>
    <t>ZF539</t>
  </si>
  <si>
    <t>Šroub kortikální 1.3 mm 200.689</t>
  </si>
  <si>
    <t>ZF605</t>
  </si>
  <si>
    <t>Hřeb UTN tibiální 9.0 mm kompletní se zaslepovací havou plný 279.660</t>
  </si>
  <si>
    <t>ZH414</t>
  </si>
  <si>
    <t>Šroub kanylovaný 6.5 mm L90/32 408.440</t>
  </si>
  <si>
    <t>ZA133</t>
  </si>
  <si>
    <t>Šroub zajišťovací stardrive 5.0 mm 212.211</t>
  </si>
  <si>
    <t>ZC116</t>
  </si>
  <si>
    <t>Šroub kanylovaný 3.5 mm 205.036</t>
  </si>
  <si>
    <t>ZG338</t>
  </si>
  <si>
    <t>Podložka 13.0/6.6 mm pro šrouby 4.5 - 7.3 mm 419.990</t>
  </si>
  <si>
    <t>ZF268</t>
  </si>
  <si>
    <t>Šroub kortikální 3.5 mm 204.840</t>
  </si>
  <si>
    <t>ZC269</t>
  </si>
  <si>
    <t>Šroub zajišťovací VA stardrive 3.5 mm 213.014</t>
  </si>
  <si>
    <t>ZC503</t>
  </si>
  <si>
    <t>Šroub kortikální 3.5 mm 204.845</t>
  </si>
  <si>
    <t>ZF862</t>
  </si>
  <si>
    <t>Dlaha tibiální distální LCP 3.5 mm anterolaterální 241.442</t>
  </si>
  <si>
    <t>ZA073</t>
  </si>
  <si>
    <t>Čep zajišťovací 3.9 mm L38 258.380</t>
  </si>
  <si>
    <t>ZA093</t>
  </si>
  <si>
    <t>Šroub kanylovaný 3.5 mm 205.050</t>
  </si>
  <si>
    <t>ZN952</t>
  </si>
  <si>
    <t>Šroub malleolární 4,5 mm délka 30 mm 215.030</t>
  </si>
  <si>
    <t>ZD347</t>
  </si>
  <si>
    <t>Šroub kortikální 3.5 mm 404.826</t>
  </si>
  <si>
    <t>ZD234</t>
  </si>
  <si>
    <t>Dlaha profilu třetiny válce 3.5 s límcem 241.370</t>
  </si>
  <si>
    <t>ZD339</t>
  </si>
  <si>
    <t>Dlaha uzamykatelná 3.5 mm patní kost 241.623</t>
  </si>
  <si>
    <t>ZA048</t>
  </si>
  <si>
    <t>Šroub zajišťovací VA stardrive 3.5 mm 213.038</t>
  </si>
  <si>
    <t>ZI863</t>
  </si>
  <si>
    <t>Šroub zajišťovací stardrive 5.0 mm 04.005.556</t>
  </si>
  <si>
    <t>ZC099</t>
  </si>
  <si>
    <t>Šroub kortikální 1.3 mm 200.691</t>
  </si>
  <si>
    <t>ZN975</t>
  </si>
  <si>
    <t>Šroub kortikální 1,0 mm délka 12 mm 200.532</t>
  </si>
  <si>
    <t>ZA072</t>
  </si>
  <si>
    <t>Čep zajišťovací 3.9 mm L36 258.360</t>
  </si>
  <si>
    <t>ZA061</t>
  </si>
  <si>
    <t>Dlaha rekonstrukční LCP 3,5 245.071</t>
  </si>
  <si>
    <t>ZN841</t>
  </si>
  <si>
    <t>Hřeb DFN femorální distální 13,0 mm L340 451.847</t>
  </si>
  <si>
    <t>ZD648</t>
  </si>
  <si>
    <t>Šroub zajišťovací stardrive 3,5 mm 412.102</t>
  </si>
  <si>
    <t>ZH429</t>
  </si>
  <si>
    <t>Šroub kortikální 3,5 mm 404.850</t>
  </si>
  <si>
    <t>ZD329</t>
  </si>
  <si>
    <t>Šroub zajišťovací stardrive 3,5 mm 412.104</t>
  </si>
  <si>
    <t>ZA104</t>
  </si>
  <si>
    <t>Čep zajišťovací 4.9 mm L34 459.340</t>
  </si>
  <si>
    <t>Čep zajišťovací 4.9 mm 459.340</t>
  </si>
  <si>
    <t>ZJ139</t>
  </si>
  <si>
    <t>Hřeb DFN femorální distální 12,0 mm L380 451.829</t>
  </si>
  <si>
    <t>ZD278</t>
  </si>
  <si>
    <t>Šroub zajišťovací DFN 6.0 mm L85 450.869</t>
  </si>
  <si>
    <t>ZD379</t>
  </si>
  <si>
    <t>Šroub zajišťovací stardrive 2.7 mm 402.216</t>
  </si>
  <si>
    <t>ZG253</t>
  </si>
  <si>
    <t>Šroub zajišťovací DFN 6.0 mm L90 450.870</t>
  </si>
  <si>
    <t>ZD628</t>
  </si>
  <si>
    <t>Šroub zajišťovací stardrive 3,5 mm 412.103</t>
  </si>
  <si>
    <t>ZC163</t>
  </si>
  <si>
    <t>Šroub kortikální 2.4 mm 401.766</t>
  </si>
  <si>
    <t>ZA302</t>
  </si>
  <si>
    <t>Šroub zajišťovací DFN 6.0 mm L70 450.866</t>
  </si>
  <si>
    <t>ZD438</t>
  </si>
  <si>
    <t>Šroub zajišťovací stardrive 2.7 mm 402.218</t>
  </si>
  <si>
    <t>ZA019</t>
  </si>
  <si>
    <t>Šroub kortikální 2,0 mm 201.812</t>
  </si>
  <si>
    <t>ZC201</t>
  </si>
  <si>
    <t>Šroub kortikální 2,0 mm 201.811</t>
  </si>
  <si>
    <t>ZC143</t>
  </si>
  <si>
    <t>Šroub kortikální 2,0 mm 201.809</t>
  </si>
  <si>
    <t>ZH694</t>
  </si>
  <si>
    <t>Dlaha LCP 2,7 / 3,5 mm na laterální distální fibulu 04.112.141</t>
  </si>
  <si>
    <t>ZG583</t>
  </si>
  <si>
    <t>Dlaha rekonstrukční 3,5 rovná 245.180</t>
  </si>
  <si>
    <t>ZC684</t>
  </si>
  <si>
    <t>Šroub kortikální 2,0 mm 201.816</t>
  </si>
  <si>
    <t>ZC208</t>
  </si>
  <si>
    <t>Šroub kortikální 1.5 mm 200.811</t>
  </si>
  <si>
    <t>ZA012</t>
  </si>
  <si>
    <t>Šroub kortikální 1.5 mm 200.810</t>
  </si>
  <si>
    <t>ZC504</t>
  </si>
  <si>
    <t>Šroub kortikální 3.5 mm 204.842</t>
  </si>
  <si>
    <t>ZF529</t>
  </si>
  <si>
    <t>Drát K-Wire 1.80 mm á 10 ks 292.170.10</t>
  </si>
  <si>
    <t>ZA150</t>
  </si>
  <si>
    <t>Šroub zajišťovací stardrive 2.7 mm 402.220</t>
  </si>
  <si>
    <t>ZG704</t>
  </si>
  <si>
    <t>Šroub kanylovaný 6.5 mm L85/32 408.439</t>
  </si>
  <si>
    <t>ZG942</t>
  </si>
  <si>
    <t>Šroub kanylovaný 6.5 mm L50/32 408.432</t>
  </si>
  <si>
    <t>ZL014</t>
  </si>
  <si>
    <t>Hřeb expert femorální laterální 12.0 mm 04.003.560</t>
  </si>
  <si>
    <t>ZF519</t>
  </si>
  <si>
    <t>Šroub kortikální 3.5 mm 204.860</t>
  </si>
  <si>
    <t>ZF553</t>
  </si>
  <si>
    <t>Šroub zajišťovací stardrive 5.0 mm 04.005.560</t>
  </si>
  <si>
    <t>ZN838</t>
  </si>
  <si>
    <t>Dlaha LCP tvaru třetiny válce 3.5 mm 241.381</t>
  </si>
  <si>
    <t>ZA984</t>
  </si>
  <si>
    <t>Šroub kortikální 3.5 mm 204.832</t>
  </si>
  <si>
    <t>ZA042</t>
  </si>
  <si>
    <t>Šroub zajišťovací VA stardrive 3.5 mm 213.018</t>
  </si>
  <si>
    <t>ZK739</t>
  </si>
  <si>
    <t>Dlaha VA-LCP 3,5 mm proximální tibie 02.127.341</t>
  </si>
  <si>
    <t>ZK740</t>
  </si>
  <si>
    <t>Šroub zajišťovací VA stardrive 3.5 mm 02.127.126</t>
  </si>
  <si>
    <t>ZL451</t>
  </si>
  <si>
    <t>Šroub zajišťovací VA stardrive 3.5 mm 02.127.128</t>
  </si>
  <si>
    <t>ZL005</t>
  </si>
  <si>
    <t>Šroub zajišťovací VA stardrive 3.5 mm 02.127.180</t>
  </si>
  <si>
    <t>ZE182</t>
  </si>
  <si>
    <t>Šroub zajišťovací VA stardrive 3.5 mm 02.127.124</t>
  </si>
  <si>
    <t>ZF288</t>
  </si>
  <si>
    <t>Dlaha LCP tvaru třetiny válce 3.5 mm 241.361</t>
  </si>
  <si>
    <t>ZI939</t>
  </si>
  <si>
    <t>Šroub kortikální 3.5 mm 204.810</t>
  </si>
  <si>
    <t>ZE421</t>
  </si>
  <si>
    <t>Dlaha rekonstrukční 3,5 s nízkým profilem 245.912</t>
  </si>
  <si>
    <t>ZG664</t>
  </si>
  <si>
    <t>Dlaha philos proximální humerus 3,5   6 otv. 241.919</t>
  </si>
  <si>
    <t>ZN898</t>
  </si>
  <si>
    <t>Hřeb expert femorální laterální 10,0 mm 04.003.573</t>
  </si>
  <si>
    <t>ZD331</t>
  </si>
  <si>
    <t>Šroub kortikální 3.5 mm 404.830</t>
  </si>
  <si>
    <t>ZE788</t>
  </si>
  <si>
    <t>Šroub kortikální 3,5 mm 404.834</t>
  </si>
  <si>
    <t>ZG588</t>
  </si>
  <si>
    <t>Šroub zajišťovací stardrive 5.0 mm 04.005.532</t>
  </si>
  <si>
    <t>ZM114</t>
  </si>
  <si>
    <t>Šroub kortikální stardrive 2.7 mm 202.876</t>
  </si>
  <si>
    <t>ZN837</t>
  </si>
  <si>
    <t>Hřeb expert femorální laterální 12.0 mm 04.003.573</t>
  </si>
  <si>
    <t>ZK800</t>
  </si>
  <si>
    <t>Šroub zajišťovací stardrive 5.0 mm 04.005.585</t>
  </si>
  <si>
    <t>ZG364</t>
  </si>
  <si>
    <t>Šroub kortikální 1.3 mm 200.687</t>
  </si>
  <si>
    <t>ZA293</t>
  </si>
  <si>
    <t>Šroub schanzův 5.0 mm L200/50 294.560</t>
  </si>
  <si>
    <t>ZC203</t>
  </si>
  <si>
    <t>Dlaha LC-DCP 2,0 mm 7 otvorů 243.587</t>
  </si>
  <si>
    <t>ZI080</t>
  </si>
  <si>
    <t>Šroub kortikální 1.0 mm 200.526</t>
  </si>
  <si>
    <t>ZD483</t>
  </si>
  <si>
    <t>Šroub kanylovaný 6.5 mm L100/32 408.442</t>
  </si>
  <si>
    <t>ZO021</t>
  </si>
  <si>
    <t>Šroub zajišťovací VA stardrive 3.5 mm 212.124</t>
  </si>
  <si>
    <t>ZO019</t>
  </si>
  <si>
    <t>Šroub zajišťovací VA stardrive 3.5 mm 212.117</t>
  </si>
  <si>
    <t>ZO020</t>
  </si>
  <si>
    <t>Šroub zajišťovací VA stardrive 3.5 mm 212.118</t>
  </si>
  <si>
    <t>ZO022</t>
  </si>
  <si>
    <t>Dlaha tibiální proximální mediální LCP 3,5 pravá 4 otv. 239.954</t>
  </si>
  <si>
    <t>Dlaha tibiální proximální mediální LCP 3,5 239.954</t>
  </si>
  <si>
    <t>ZA770</t>
  </si>
  <si>
    <t>Šroub kanylovaný 3.5 mm 205.038</t>
  </si>
  <si>
    <t>ZH693</t>
  </si>
  <si>
    <t>Dlaha LCP na laterální distální fibulu 04.112.140</t>
  </si>
  <si>
    <t>ZF029</t>
  </si>
  <si>
    <t>Šroub zajišťovací VA stardrive 3.5 mm 02.127.144</t>
  </si>
  <si>
    <t>ZL480</t>
  </si>
  <si>
    <t>Šroub zajišťovací VA stardrive 3.5 mm 02.127.160</t>
  </si>
  <si>
    <t>ZE048</t>
  </si>
  <si>
    <t>Šroub zajišťovací VA stardrive 3.5 mm 02.127.156</t>
  </si>
  <si>
    <t>ZA282</t>
  </si>
  <si>
    <t>Hřeb UHN 7.5 mm L260 462.726</t>
  </si>
  <si>
    <t>ZA284</t>
  </si>
  <si>
    <t>Hlava zaslepovací UHN 0 TAN 462.950</t>
  </si>
  <si>
    <t>ZD573</t>
  </si>
  <si>
    <t>Čep zajišťovací 3.9 mm L24 258.240</t>
  </si>
  <si>
    <t>ZH003</t>
  </si>
  <si>
    <t>Čep zajišťovací 3.9 mm L44 458.440</t>
  </si>
  <si>
    <t>ZH539</t>
  </si>
  <si>
    <t>Dlaha přímá LCP 3,5 8 otvorů 223.581</t>
  </si>
  <si>
    <t>Dlaha přímá LCP 3,5 mm 8 otvorů 223.581</t>
  </si>
  <si>
    <t>ZH649</t>
  </si>
  <si>
    <t>Dlaha rekonstrukční 3,5 s nízkým profilem 245.884</t>
  </si>
  <si>
    <t>ZG104</t>
  </si>
  <si>
    <t>Šroub kortikální 3,5 mm 204.690</t>
  </si>
  <si>
    <t>ZN800</t>
  </si>
  <si>
    <t>Dlaha rekonstrukční J 3,5 s nízkým profilem levá 14 otv. 02.100.365</t>
  </si>
  <si>
    <t>ZG106</t>
  </si>
  <si>
    <t>Šroub kortikální 3,5 mm 204.705</t>
  </si>
  <si>
    <t>ZI972</t>
  </si>
  <si>
    <t>Dlaha rekonstrukční J 3.5 mm 245.924</t>
  </si>
  <si>
    <t>ZH005</t>
  </si>
  <si>
    <t>Čep zajišťovací 3.9 mm L52 458.520</t>
  </si>
  <si>
    <t>ZG063</t>
  </si>
  <si>
    <t>Drát Kirschnerův 1.25 mm á 10 ks 292.120.10</t>
  </si>
  <si>
    <t>ZI417</t>
  </si>
  <si>
    <t>Dlaha LCP distální tibie 3.5 mm mediální bez výběžku 02.112.518</t>
  </si>
  <si>
    <t>ZE299</t>
  </si>
  <si>
    <t>Šroub kortikální 3 mm/16 mm nestabilní 716-115-030-016</t>
  </si>
  <si>
    <t>ZC192</t>
  </si>
  <si>
    <t>Šroub zajišťovací stardrive 4.0 mm 04.005.422</t>
  </si>
  <si>
    <t>ZC138</t>
  </si>
  <si>
    <t>Šroub zajišťovací stardrive 4.0 mm 04.005.428</t>
  </si>
  <si>
    <t>ZA164</t>
  </si>
  <si>
    <t>Hřeb expert tibiální 8.0 mm 04.024.246</t>
  </si>
  <si>
    <t>ZD199</t>
  </si>
  <si>
    <t>Šroub zajišťovací VA stardrive 3.5 mm 02.127.190</t>
  </si>
  <si>
    <t>ZC094</t>
  </si>
  <si>
    <t>Šroub zajišťovací VA stardrive 3.5 mm 02.127.185</t>
  </si>
  <si>
    <t>ZE029</t>
  </si>
  <si>
    <t>Šroub zajišťovací VA stardrive 3.5 mm 02.127.122</t>
  </si>
  <si>
    <t>KG435</t>
  </si>
  <si>
    <t>šroub kortikální pr 3,5 samořezný D30 TI 404.830</t>
  </si>
  <si>
    <t>KG401</t>
  </si>
  <si>
    <t>šroub zajišťovací stardrive 2,7 mm ( hlava LCP 2.4), délka 24 402.224</t>
  </si>
  <si>
    <t>KG450</t>
  </si>
  <si>
    <t>šroub zajišťovací pr 3,5 samořezný D26 412.109</t>
  </si>
  <si>
    <t>KG406</t>
  </si>
  <si>
    <t>šroub zajišťovací stardrive 2,7 mm ( hlava LCP 2.4), délka 34 402.234</t>
  </si>
  <si>
    <t>KG400</t>
  </si>
  <si>
    <t>šroub zajišťovací stardrive 2,7 mm ( hlava LCP 2.4), délka 22 402.222</t>
  </si>
  <si>
    <t>KG430</t>
  </si>
  <si>
    <t>šroub kortikální pr 3,5 samořezný D20 TI 404.820</t>
  </si>
  <si>
    <t>KG396</t>
  </si>
  <si>
    <t>šroub zajišťovací stardrive 2,7 mm ( hlava LCP 2.4), délka 14 402.214</t>
  </si>
  <si>
    <t>KG411</t>
  </si>
  <si>
    <t>šroub zajišťovací stardrive 2,7 mm ( hlava LCP 2.4), délka 44 402.244</t>
  </si>
  <si>
    <t>KG412</t>
  </si>
  <si>
    <t>šroub zajišťovací stardrive 2,7 mm ( hlava LCP 2.4), délka 46 402.246</t>
  </si>
  <si>
    <t>KG413</t>
  </si>
  <si>
    <t>šroub zajišťovací stardrive 2,7 mm ( hlava LCP 2.4), délka 48 402.248</t>
  </si>
  <si>
    <t>KG441</t>
  </si>
  <si>
    <t>šroub kortikální pr 3,5 samořezný D60 TI 404.860</t>
  </si>
  <si>
    <t>KG490</t>
  </si>
  <si>
    <t>dlaha DHP 2,7/3,5 dorso-lat s/laterální 441.272</t>
  </si>
  <si>
    <t>KG403</t>
  </si>
  <si>
    <t>šroub zajišťovací stardrive 2,7 mm ( hlava LCP 2.4), délka 28 402.228</t>
  </si>
  <si>
    <t>KG446</t>
  </si>
  <si>
    <t>šroub zajišťovací pr 3,5 samořezný D18 412.105</t>
  </si>
  <si>
    <t>KG501</t>
  </si>
  <si>
    <t>dlaha DHP 2,7/3,5 mediální levá 5 otv T 441.285</t>
  </si>
  <si>
    <t>KG491</t>
  </si>
  <si>
    <t>dlaha DHP 2,7/3,5 dorso-lat s/laterální 441.273</t>
  </si>
  <si>
    <t>KG365</t>
  </si>
  <si>
    <t>šroub kortikální pr 2,4 samořezný D18 TAN 401.768</t>
  </si>
  <si>
    <t>KG409</t>
  </si>
  <si>
    <t>šroub zajišťovací stardrive 2,7 mm ( hlava LCP 2.4), délka 40 402.240</t>
  </si>
  <si>
    <t>KG447</t>
  </si>
  <si>
    <t>šroub zajišťovací pr 3,5 samořezný D20 412.106</t>
  </si>
  <si>
    <t>ZO035</t>
  </si>
  <si>
    <t>Dlaha LCP tibie proximální dorzální mediální 3,5 mm 2 otvor délka 79 mm ocel 02.120.701</t>
  </si>
  <si>
    <t>Dlaha LCP tibie proximální dorzální mediální 3,5 mm 02.120.701</t>
  </si>
  <si>
    <t>ZO034</t>
  </si>
  <si>
    <t>Dlaha LCP tibie proximální dorzální mediální 3,5 mm 1 otvor délka 69 mm ocel 02.120.701</t>
  </si>
  <si>
    <t>KG210</t>
  </si>
  <si>
    <t>šroub nosný pr. 11 samořezný D115 273.115</t>
  </si>
  <si>
    <t>KG196</t>
  </si>
  <si>
    <t>čep zajišťovací  4,9 mm 259.400</t>
  </si>
  <si>
    <t>KG454</t>
  </si>
  <si>
    <t>šroub zajišťovací pr 3,5 samořezný D40 412.117</t>
  </si>
  <si>
    <t>KG476</t>
  </si>
  <si>
    <t>dlaha LCP 3,5 na olekranon levá 4 otv. D 436.505</t>
  </si>
  <si>
    <t>KG451</t>
  </si>
  <si>
    <t>šroub zajišťovací pr 3,5 samořezný D28 412.110</t>
  </si>
  <si>
    <t>ZH369</t>
  </si>
  <si>
    <t>Dlaha LCP proximální tibie laterální 3,5 mm 239.939</t>
  </si>
  <si>
    <t>KG500</t>
  </si>
  <si>
    <t>dlaha DHP 2,7/3,5 mediální pravá 5 otv T 441.284</t>
  </si>
  <si>
    <t>ZB962</t>
  </si>
  <si>
    <t>Šroub kortikální 4.5 mm 214.844</t>
  </si>
  <si>
    <t>ZA138</t>
  </si>
  <si>
    <t>Šroub zajišťovací stardrive 5.0 mm 212.219</t>
  </si>
  <si>
    <t>ZO045</t>
  </si>
  <si>
    <t>Šroub kanylovaný zajišťovací 7,3 mm, délka 80 mm 02.207.080</t>
  </si>
  <si>
    <t>ZO043</t>
  </si>
  <si>
    <t>Dlaha háčková LCP proxim.femorální 4,5, 8 otv. 242.123</t>
  </si>
  <si>
    <t>ZO044</t>
  </si>
  <si>
    <t>Šroub kanylovaný zajišťovací 5,0 mm, délka 90 mm 02.205.090</t>
  </si>
  <si>
    <t>ZO040</t>
  </si>
  <si>
    <t>Šroub kompresní HBS mini 23 mm 26-320-23-09</t>
  </si>
  <si>
    <t>ZO039</t>
  </si>
  <si>
    <t>Šroub kompresní HBS mini 21 mm 26-320-21-09</t>
  </si>
  <si>
    <t>KG445</t>
  </si>
  <si>
    <t>šroub zajišťovací pr 3,5 samořezný D16 412.104</t>
  </si>
  <si>
    <t>KG485</t>
  </si>
  <si>
    <t>dlaha DHP 2,7/3,5 dorso-lat levá 5 otv. 441.265</t>
  </si>
  <si>
    <t>KG467</t>
  </si>
  <si>
    <t>šroub zajišťovací pr 2,4 samořezný D16 412.816</t>
  </si>
  <si>
    <t>KG420</t>
  </si>
  <si>
    <t>šroub kortikální stardrive 2,7 mm, délka 16 402.876</t>
  </si>
  <si>
    <t>KG480</t>
  </si>
  <si>
    <t>dlaha LCP 2,4 vol n/dist-rad prod 441.146</t>
  </si>
  <si>
    <t>KG436</t>
  </si>
  <si>
    <t>šroub kortikální pr 3,5 samořezný D34 TI 404.834</t>
  </si>
  <si>
    <t>ZN968</t>
  </si>
  <si>
    <t>Systém kotvící pro koleno implantát ACL Tightrope RT AR-1588RT</t>
  </si>
  <si>
    <t>KG427</t>
  </si>
  <si>
    <t>šroub kortikální pr 3,5 samořezný D14 TI 404.814</t>
  </si>
  <si>
    <t>KG478</t>
  </si>
  <si>
    <t>dlaha LCP 3,5 na olekranon levá 8 otv. D 436.509</t>
  </si>
  <si>
    <t>KG431</t>
  </si>
  <si>
    <t>šroub kortikální pr 3,5 samořezný D22 TI 404.822</t>
  </si>
  <si>
    <t>ZC169</t>
  </si>
  <si>
    <t>Dlaha adaptační Y 1.5 mm 246.242</t>
  </si>
  <si>
    <t>KG369</t>
  </si>
  <si>
    <t>šroub kortikální pr 2,4 samořezný D26 TAN 401.776</t>
  </si>
  <si>
    <t>ZK744</t>
  </si>
  <si>
    <t>Šroub zajišťovací VA stardrive 3.5 mm 02.127.175</t>
  </si>
  <si>
    <t>ZO046</t>
  </si>
  <si>
    <t>Dlaha tibiální proximální LCP 3,5 laterální, 8.otv., pravá 239.938</t>
  </si>
  <si>
    <t>KG195</t>
  </si>
  <si>
    <t>čep zajišťovací pr. 4,9 samořezný 259.380</t>
  </si>
  <si>
    <t>KG182</t>
  </si>
  <si>
    <t>šroub antirotační pr. 6,5 samořezný 234.074</t>
  </si>
  <si>
    <t>KG437</t>
  </si>
  <si>
    <t>šroub kortikální pr 3,5 samořezný D40 TI 404.840</t>
  </si>
  <si>
    <t>KG487</t>
  </si>
  <si>
    <t>dlaha DHP 2,7/3,5 dorso-lat levá 7 otv. 441.267</t>
  </si>
  <si>
    <t>KG415</t>
  </si>
  <si>
    <t>šroub zajišťovací stardrive 2,7 mm ( hlava LCP 2.4), délka 55 402.255</t>
  </si>
  <si>
    <t>KG537</t>
  </si>
  <si>
    <t>prut prevotový ten pr 2,0 D440 TAN zelený 475.920</t>
  </si>
  <si>
    <t>ZM346</t>
  </si>
  <si>
    <t>Dlaha na dézu zápěstí 2,5 mm dlouhé prohnutí A-4760.01</t>
  </si>
  <si>
    <t>ZI688</t>
  </si>
  <si>
    <t>Šroub zamykací HD7 2,5 x 10 mm A-5750.10/1</t>
  </si>
  <si>
    <t>ZD943</t>
  </si>
  <si>
    <t>Dlaha anatomická DVR ext DVRAXR</t>
  </si>
  <si>
    <t>ZC988</t>
  </si>
  <si>
    <t>Čep zajišťovací 3.9 mm L46 258.460</t>
  </si>
  <si>
    <t>ZA158</t>
  </si>
  <si>
    <t>Hlava zaslepovací expert pro hřeby tibiální 15 mm 04.004.003</t>
  </si>
  <si>
    <t>ZC909</t>
  </si>
  <si>
    <t>Šroub zajišťovací stardrive 4.0 mm 04.005.432</t>
  </si>
  <si>
    <t>ZA391</t>
  </si>
  <si>
    <t>Šroub kanylovaný 3.5 x 48 mm 26-433-48-09</t>
  </si>
  <si>
    <t>ZA054</t>
  </si>
  <si>
    <t>Šroub zajišťovací stardrive 5.0 mm 212.209</t>
  </si>
  <si>
    <t>ZA139</t>
  </si>
  <si>
    <t>Šroub zajišťovací stardrive 5.0 mm 212.223</t>
  </si>
  <si>
    <t>ZG243</t>
  </si>
  <si>
    <t>Šroub zajišťovací DFN 6.0 mm L75 450.867</t>
  </si>
  <si>
    <t>ZI999</t>
  </si>
  <si>
    <t>Hřeb expert femorální laterální 9.0 mm 04.003.260</t>
  </si>
  <si>
    <t>ZH555</t>
  </si>
  <si>
    <t>Čep zajišťovací 4.9 mm 459.480</t>
  </si>
  <si>
    <t>ZK904</t>
  </si>
  <si>
    <t>Šroub kompresní HBS2 midi 22 mm 26-800-22-09</t>
  </si>
  <si>
    <t>ZH334</t>
  </si>
  <si>
    <t>Vrtulka pro DFN L85 450.889</t>
  </si>
  <si>
    <t>ZI287</t>
  </si>
  <si>
    <t>Hřeb DFN femorální distální 9.0 mm L300 451.705</t>
  </si>
  <si>
    <t>ZO065</t>
  </si>
  <si>
    <t>Dlaha tibiální proximální mediální LCP 3,5 239.956</t>
  </si>
  <si>
    <t>ZI499</t>
  </si>
  <si>
    <t>Dlaha přímá LCP 3,5 mm 10 otvorů 223.601</t>
  </si>
  <si>
    <t>ZF524</t>
  </si>
  <si>
    <t>Čep zajišťovací 4.9 mm 459.800</t>
  </si>
  <si>
    <t>ZG098</t>
  </si>
  <si>
    <t>Dlaha rekonstrukční 3,5 rovná 245.170</t>
  </si>
  <si>
    <t>ZA102</t>
  </si>
  <si>
    <t>Hlava zaslepovací UFN pro zajištění 12,0 mm 459.013</t>
  </si>
  <si>
    <t>ZF414</t>
  </si>
  <si>
    <t>Čep zajišťovací 4.9 mm 459.600</t>
  </si>
  <si>
    <t>ZF263</t>
  </si>
  <si>
    <t>Čep zajišťovací 4.9 mm 459.440</t>
  </si>
  <si>
    <t>ZF518</t>
  </si>
  <si>
    <t>Čep zajišťovací 4.9 mm 459.520</t>
  </si>
  <si>
    <t>ZA018</t>
  </si>
  <si>
    <t>Šroub kortikální 1.5 mm 200.818</t>
  </si>
  <si>
    <t>ZO084</t>
  </si>
  <si>
    <t>Šroub zajišťovací stardrive 4.0 mm 04.005.416</t>
  </si>
  <si>
    <t>ZO063</t>
  </si>
  <si>
    <t>Dlaha tibiální proximální mediální LCP 3,5 239.955</t>
  </si>
  <si>
    <t>ZO064</t>
  </si>
  <si>
    <t>Dlaha tibiální proximální mediální LCP 3,5 239.957</t>
  </si>
  <si>
    <t>ZD378</t>
  </si>
  <si>
    <t>Dlaha LCP-DF 4.5/5.0 mm 222.256</t>
  </si>
  <si>
    <t>ZB262</t>
  </si>
  <si>
    <t>Šroub kortikální 4.5 mm 214.838</t>
  </si>
  <si>
    <t>ZF869</t>
  </si>
  <si>
    <t>Šroub kompresní HBS2 mini 19 mm 26-820-19-09</t>
  </si>
  <si>
    <t>ZK660</t>
  </si>
  <si>
    <t>Šroub kortikální 3.5 mm 204.865</t>
  </si>
  <si>
    <t>ZO085</t>
  </si>
  <si>
    <t>Hřeb expert tibiální pr. 8 mm, délka 315 mm 04.024.243</t>
  </si>
  <si>
    <t>ZI854</t>
  </si>
  <si>
    <t>Hřeb expert femorální laterální 9.0 mm 04.003.264</t>
  </si>
  <si>
    <t>ZH036</t>
  </si>
  <si>
    <t>Čep zajišťovací 4.9 mm 459.640</t>
  </si>
  <si>
    <t>ZF847</t>
  </si>
  <si>
    <t>Čep zajišťovací 4.9 mm 459.460</t>
  </si>
  <si>
    <t>ZG099</t>
  </si>
  <si>
    <t>Šroub spongiózní 4.0 mm 207.024</t>
  </si>
  <si>
    <t>ZK573</t>
  </si>
  <si>
    <t>Dlaha volární na distální radius korekční 2.5 A-4750.17</t>
  </si>
  <si>
    <t>ZO107</t>
  </si>
  <si>
    <t>Hřeb dlouhý Gamma3 R2.0 levý 11 x 420 mm x 125° sada 3225-0420S</t>
  </si>
  <si>
    <t>ZO108</t>
  </si>
  <si>
    <t>Šroub zajišťovací plný závit O5 x 45 mm 1896-5045</t>
  </si>
  <si>
    <t>ZI504</t>
  </si>
  <si>
    <t>Šroub nosný O10,5 x 110 mm 3060-0110S</t>
  </si>
  <si>
    <t>ZD023</t>
  </si>
  <si>
    <t>Šroub kortikální stardrive 2.7 mm 402.876</t>
  </si>
  <si>
    <t>ZA142</t>
  </si>
  <si>
    <t>Šroub zajišťovací stardrive 5.0 mm 212.226</t>
  </si>
  <si>
    <t>ZC137</t>
  </si>
  <si>
    <t>Šroub zajišťovací 2.4 mm 412.824</t>
  </si>
  <si>
    <t>ZF562</t>
  </si>
  <si>
    <t>Šroub zajišťovací 2.4 mm 412.826</t>
  </si>
  <si>
    <t>ZA053</t>
  </si>
  <si>
    <t>Šroub zajišťovací stardrive 5.0 mm 212.204</t>
  </si>
  <si>
    <t>ZD253</t>
  </si>
  <si>
    <t>Šroub kortikální stardrive 2.7 mm 402.874</t>
  </si>
  <si>
    <t>ZA154</t>
  </si>
  <si>
    <t>Šroub zajišťovací 2.4 mm 412.822</t>
  </si>
  <si>
    <t>ZA994</t>
  </si>
  <si>
    <t>Šroub zamykatelný 2,5 x 28 mm FP28</t>
  </si>
  <si>
    <t>ZI308</t>
  </si>
  <si>
    <t>Dlaha LCP distální tibie 3.5 mm mediální bez výběžku 02.112.523</t>
  </si>
  <si>
    <t>ZO111</t>
  </si>
  <si>
    <t>Kotva ramenní vstřebatelná Swive Lock pro Tenodesis 7 mm AR-1662BC-7</t>
  </si>
  <si>
    <t>ZD398</t>
  </si>
  <si>
    <t>Dlaha anatomická DVR wide DVRAWR</t>
  </si>
  <si>
    <t>ZG783</t>
  </si>
  <si>
    <t>Dlaha LCP distální tibie 3.5 mm mediální bez výběžku 02.112.531</t>
  </si>
  <si>
    <t>ZA022</t>
  </si>
  <si>
    <t>Dlaha adaptační Y 1.3 mm 221.335</t>
  </si>
  <si>
    <t>ZG382</t>
  </si>
  <si>
    <t>Šroub kortikální 1.3 mm 200.686</t>
  </si>
  <si>
    <t>ZH632</t>
  </si>
  <si>
    <t>Dlaha LCP-PLT 4.5/5.0 mm 222.224</t>
  </si>
  <si>
    <t>KG540</t>
  </si>
  <si>
    <t>prut prevotový ten pr 3,5 D440 TAN světlemodrý 475.935</t>
  </si>
  <si>
    <t>KG211</t>
  </si>
  <si>
    <t>šroub nosný pr. 11 samořezný D120 273.120</t>
  </si>
  <si>
    <t>KI547</t>
  </si>
  <si>
    <t>drát vodící  se závitovou špičkou, délka 350 mm 357.039</t>
  </si>
  <si>
    <t>KG214</t>
  </si>
  <si>
    <t>hřeb PFN pr. 12 130° D240 ocel 273.132</t>
  </si>
  <si>
    <t>KG187</t>
  </si>
  <si>
    <t>šroub antirotační pr. 6,5 samořezný 234.095</t>
  </si>
  <si>
    <t>KG186</t>
  </si>
  <si>
    <t>šroub antirotační pr. 6,5 samořezný 234.090</t>
  </si>
  <si>
    <t>KG227</t>
  </si>
  <si>
    <t>hlava zaslepovací p/PFN prodio 273.150</t>
  </si>
  <si>
    <t>KG185</t>
  </si>
  <si>
    <t>šroub antirotační pr. 6,5 samořezný 234.085</t>
  </si>
  <si>
    <t>KG217</t>
  </si>
  <si>
    <t>hřeb PFN kanylovaný pr. 10 pr 130° D420 oc 273.425</t>
  </si>
  <si>
    <t>KG404</t>
  </si>
  <si>
    <t>šroub zajišťovací stardrive 2,7 mm ( hlava LCP 2.4), délka 30 402.230</t>
  </si>
  <si>
    <t>KG492</t>
  </si>
  <si>
    <t>dlaha DHP 2,7/3,5 dorso-lat s/laterální 441.274</t>
  </si>
  <si>
    <t>KG408</t>
  </si>
  <si>
    <t>šroub zajišťovací stardrive 2,7 mm ( hlava LCP 2.4), délka 38 402.238</t>
  </si>
  <si>
    <t>ZB412</t>
  </si>
  <si>
    <t>Šroub zamykací HD7 2,5 x   8 mm A-5750.08/1</t>
  </si>
  <si>
    <t>ZA311</t>
  </si>
  <si>
    <t>Hřeb PH nagel 10/7 Targon KE074T</t>
  </si>
  <si>
    <t>ZD303</t>
  </si>
  <si>
    <t>Šroub zajišťovací stardrive 3,5 mm 412.107</t>
  </si>
  <si>
    <t>ZD301</t>
  </si>
  <si>
    <t>Šroub zajišťovací stardrive 3.5 mm 412.108</t>
  </si>
  <si>
    <t>ZE298</t>
  </si>
  <si>
    <t>Šroub kortikální 3 mm/22 mm stabilní 716-110-030-022</t>
  </si>
  <si>
    <t>ZH033</t>
  </si>
  <si>
    <t>Dlaha radiální standard 11 otvorů hlava 3 otvory štaft 775-110-001-003</t>
  </si>
  <si>
    <t>ZH784</t>
  </si>
  <si>
    <t>Dlaha volární 2.5 adaptivní A-4750.61</t>
  </si>
  <si>
    <t>ZO102</t>
  </si>
  <si>
    <t>Dlaha LCP 2.4 mm distální radius vol 04.110.341</t>
  </si>
  <si>
    <t>ZJ295</t>
  </si>
  <si>
    <t>Dlaha LCP na diafízu klíční kosti 3,5 mm 04.112.028</t>
  </si>
  <si>
    <t>ZA267</t>
  </si>
  <si>
    <t>Šroub kortikální 3.5 mm 404.818</t>
  </si>
  <si>
    <t>ZD240</t>
  </si>
  <si>
    <t>Šroub kortikální 3.5 mm 404.820</t>
  </si>
  <si>
    <t>ZM492</t>
  </si>
  <si>
    <t>Dlaha na dézu zápěstí 2,5 mm rovná A-4760.03</t>
  </si>
  <si>
    <t>ZC231</t>
  </si>
  <si>
    <t>Šroub fixační PH 4,5 mm Targon KB082T</t>
  </si>
  <si>
    <t>ZA312</t>
  </si>
  <si>
    <t>Šroub zajišťovací 3,5 mm Targon KB518T</t>
  </si>
  <si>
    <t>ZD321</t>
  </si>
  <si>
    <t>Dlaha mřížková 1.5 246.482</t>
  </si>
  <si>
    <t>ZC271</t>
  </si>
  <si>
    <t>Šroub kortikální 1.5 mm 200.807</t>
  </si>
  <si>
    <t>ZC266</t>
  </si>
  <si>
    <t>Hřeb PH nagel 10/7 Targon KE024T</t>
  </si>
  <si>
    <t>ZM544</t>
  </si>
  <si>
    <t>Dlaha adaptační T 1.3 mm 3 otv. 221.333</t>
  </si>
  <si>
    <t>ZD948</t>
  </si>
  <si>
    <t>Šroub schanzův 5.0 mm L250/50 294.570</t>
  </si>
  <si>
    <t>ZK924</t>
  </si>
  <si>
    <t>Šroub kompresní HBS2 midi 24 mm 26-810-24-09</t>
  </si>
  <si>
    <t>ZE004</t>
  </si>
  <si>
    <t>Hřeb UTN tibiální 8.0 mm kompletní se zaslepovací hlavou plný 278.660</t>
  </si>
  <si>
    <t>ZB938</t>
  </si>
  <si>
    <t>Hřeb se závity zamykatelný 2,5 x 26 mm TP26000</t>
  </si>
  <si>
    <t>ZK934</t>
  </si>
  <si>
    <t>Šroub kompresní HBS2 midi 30 mm 26-800-30-09</t>
  </si>
  <si>
    <t>ZL050</t>
  </si>
  <si>
    <t>Šroub kompresní HBS2 mini 24 mm 26-820-24-09</t>
  </si>
  <si>
    <t>ZA127</t>
  </si>
  <si>
    <t>Šroub zajišťovací stardrive 5.0 mm 212.203</t>
  </si>
  <si>
    <t>ZA132</t>
  </si>
  <si>
    <t>Šroub zajišťovací stardrive 5.0 mm 212.210</t>
  </si>
  <si>
    <t>ZI228</t>
  </si>
  <si>
    <t>Dlaha LCP-PLT 4.5/5.0 mm 222.225</t>
  </si>
  <si>
    <t>ZC996</t>
  </si>
  <si>
    <t>Hřeb targon PF nagel 10 x 180 mm 135° KD004T</t>
  </si>
  <si>
    <t>ZC168</t>
  </si>
  <si>
    <t>Pouzdro skluzné PF Targon KD183T</t>
  </si>
  <si>
    <t>ZC211</t>
  </si>
  <si>
    <t>Šroub fixační PH 4,5 mm Targon KB070T</t>
  </si>
  <si>
    <t>ZJ307</t>
  </si>
  <si>
    <t>Dlaha rekonstrukční 4,5 rovná 229.340</t>
  </si>
  <si>
    <t>ZI778</t>
  </si>
  <si>
    <t>Šroub kortikální 4.5 mm 214.872</t>
  </si>
  <si>
    <t>ZM982</t>
  </si>
  <si>
    <t>Šroub kortikální samořezný 2,7 x 12 mm 397129702534</t>
  </si>
  <si>
    <t>ZN054</t>
  </si>
  <si>
    <t>Šroub kortikální uzamykatelný 2,7 x 14 mm 397129701944</t>
  </si>
  <si>
    <t>ZM957</t>
  </si>
  <si>
    <t>Dlaha radiální distální volární 6 x 2 otvory 47 mm levá 397129788703</t>
  </si>
  <si>
    <t>ZM958</t>
  </si>
  <si>
    <t>Šroub kortikální uzamykatelný 2,7 x 20 mm 397129701974</t>
  </si>
  <si>
    <t>ZO130</t>
  </si>
  <si>
    <t>Šroub kortikální uzamykatelný 2,7 x 22 mm 397129701984</t>
  </si>
  <si>
    <t>ZA301</t>
  </si>
  <si>
    <t>Šroub zajišťovací DFN 6.0 mm L65 450.865</t>
  </si>
  <si>
    <t>ZB694</t>
  </si>
  <si>
    <t>Hřeb DFN femorální distální 12,0 mm L240 451.823</t>
  </si>
  <si>
    <t>ZG244</t>
  </si>
  <si>
    <t>Šroub kortikální 4.5 mm 214.824</t>
  </si>
  <si>
    <t>ZF711</t>
  </si>
  <si>
    <t>Šroub kortikální 4.5 mm 214.856</t>
  </si>
  <si>
    <t>ZD623</t>
  </si>
  <si>
    <t>Čepel spinální  pro DFN, d.80 mm 450.888</t>
  </si>
  <si>
    <t>ZO122</t>
  </si>
  <si>
    <t>Šroub kortikální 4,5 mm délka 76 mm 214.876</t>
  </si>
  <si>
    <t>ZB897</t>
  </si>
  <si>
    <t>Čep zajišťovací 4.9 mm 459.360</t>
  </si>
  <si>
    <t>ZK803</t>
  </si>
  <si>
    <t>Šroub schanzův 4/3 L280/20 294.300</t>
  </si>
  <si>
    <t>ZH227</t>
  </si>
  <si>
    <t>Kotvička zavrtávací vstřebatelná 5,5 mm 222233</t>
  </si>
  <si>
    <t>ZD539</t>
  </si>
  <si>
    <t>Šroub kompresní HBS2 mini 26 mm 26-830-26-09</t>
  </si>
  <si>
    <t>ZN418</t>
  </si>
  <si>
    <t>Šroub kompresní HBS2 mini 16 mm 26-820-16-09</t>
  </si>
  <si>
    <t>ZK932</t>
  </si>
  <si>
    <t>Šroub kompresní HBS2 midi 28 mm 26-800-28-09</t>
  </si>
  <si>
    <t>ZL022</t>
  </si>
  <si>
    <t>Šroub kompresní HBS2 mini 13 mm 26-820-13-09</t>
  </si>
  <si>
    <t>ZI804</t>
  </si>
  <si>
    <t>Šroub kortikální schanzův  70/30 mm R37101</t>
  </si>
  <si>
    <t>ZJ000</t>
  </si>
  <si>
    <t>Šroub zajišťovací stardrive 5.0 mm 04.005.554</t>
  </si>
  <si>
    <t>ZK514</t>
  </si>
  <si>
    <t>Šroub zajišťovací stardrive 5.0 mm 04.005.568</t>
  </si>
  <si>
    <t>ZA283</t>
  </si>
  <si>
    <t>Hřeb UHN 7.5 mm L270 462.727</t>
  </si>
  <si>
    <t>ZG998</t>
  </si>
  <si>
    <t>Čep zajišťovací 3.9 mm 458.340</t>
  </si>
  <si>
    <t>ZG906</t>
  </si>
  <si>
    <t>Čep zajišťovací 3.9 mm 458.240</t>
  </si>
  <si>
    <t>ZG038</t>
  </si>
  <si>
    <t>Čep zajišťovací 4.9 mm 459.680</t>
  </si>
  <si>
    <t>ZH162</t>
  </si>
  <si>
    <t>Čep zajišťovací 4.9 mm 459.560</t>
  </si>
  <si>
    <t>ZO138</t>
  </si>
  <si>
    <t>Šroub kortikální uzamykatelný samořezný 2,7 mm x 22 mm TI 397129777044</t>
  </si>
  <si>
    <t>ZO154</t>
  </si>
  <si>
    <t>Šroub kortikální HA 3,5 x 22 mm 397129795274</t>
  </si>
  <si>
    <t>ZO137</t>
  </si>
  <si>
    <t>Dlaha humerální distální dorzolaterální 2 otvory úhlově stabilní uzamykatelná pravá 397129788323</t>
  </si>
  <si>
    <t>ZO136</t>
  </si>
  <si>
    <t>Dlaha humerální distální mediální 2 otvory úhlově stabilní uzamykatelná pravá 397129788023</t>
  </si>
  <si>
    <t>ZO139</t>
  </si>
  <si>
    <t>Šroub uzamykatelný 3,5 mm x 12 mm 397129777064</t>
  </si>
  <si>
    <t>ZM995</t>
  </si>
  <si>
    <t>Šroub kortikální uzamykatelný 2,7 x 16 mm 397129701954</t>
  </si>
  <si>
    <t>ZM979</t>
  </si>
  <si>
    <t>Šroub kortikální uzamykatelný 2,7 x 12 mm 397129701934</t>
  </si>
  <si>
    <t>ZG621</t>
  </si>
  <si>
    <t>Šroub kostní uzamykatelný 3,5 x 22 mm 397129777094</t>
  </si>
  <si>
    <t>ZF573</t>
  </si>
  <si>
    <t>Šroub kortikální 3,5 mm 404.840</t>
  </si>
  <si>
    <t>KG405</t>
  </si>
  <si>
    <t>šroub zajišťovací stardrive 2,7 mm ( hlava LCP 2.4), délka 32 402.232</t>
  </si>
  <si>
    <t>KG477</t>
  </si>
  <si>
    <t>dlaha LCP 3,5 na olekranon pravá 8 otv. D 436.508</t>
  </si>
  <si>
    <t>KG184</t>
  </si>
  <si>
    <t>šroub antirotační pr. 6,5 samořezný 234.080</t>
  </si>
  <si>
    <t>ZE236</t>
  </si>
  <si>
    <t>Čep zajišťovací 4.9 mm L32 259.320</t>
  </si>
  <si>
    <t>ZC105</t>
  </si>
  <si>
    <t>Hřeb PFN femorální proximální 10.0 mm 130° 273.130</t>
  </si>
  <si>
    <t>ZA287</t>
  </si>
  <si>
    <t>Hlava zaslepovací f/PFN prodlo 273.150</t>
  </si>
  <si>
    <t>ZD728</t>
  </si>
  <si>
    <t>Šroub nosný 11,0 mm L90 273.090</t>
  </si>
  <si>
    <t>ZH692</t>
  </si>
  <si>
    <t>Dlaha LCP na laterální distální fibulu 04.112.139</t>
  </si>
  <si>
    <t>KI840</t>
  </si>
  <si>
    <t>dlaha humerální distální LCP etraartikulární levá 8otv. 04.104.028</t>
  </si>
  <si>
    <t>ZF947</t>
  </si>
  <si>
    <t>Šroub kanylovaný 6.5 mm L105/32 408.443</t>
  </si>
  <si>
    <t>ZO144</t>
  </si>
  <si>
    <t>Šroub kompresní DartFire 3,0 mm x 30mm D2N300-30</t>
  </si>
  <si>
    <t>ZN458</t>
  </si>
  <si>
    <t>Šroub Unima Evo 4,5 mm L70 mm krátký závit AA45AG070</t>
  </si>
  <si>
    <t>ZO157</t>
  </si>
  <si>
    <t>Kotva ramenní FASTak s držadlem Suture Anchor 2,8 a 11,7 mm AR-1324HF</t>
  </si>
  <si>
    <t>ZD298</t>
  </si>
  <si>
    <t>Hřeb se závity zamykatelný 2,5 x 28 mm TP28000</t>
  </si>
  <si>
    <t>ZI595</t>
  </si>
  <si>
    <t>Šroub zajišťovací stardrive 5.0 mm 04.005.538</t>
  </si>
  <si>
    <t>ZC908</t>
  </si>
  <si>
    <t>Dlaha tibie proximální LCP laterální 4.5/5.0 240.042</t>
  </si>
  <si>
    <t>ZH501</t>
  </si>
  <si>
    <t>Šroub wurzburger distální ulna/radius 2,7 x 14 mm 1-3673</t>
  </si>
  <si>
    <t>ZN029</t>
  </si>
  <si>
    <t>Šroub wurzburger proximální ulna/radius 2,7 x 16 mm 1-3651</t>
  </si>
  <si>
    <t>ZH337</t>
  </si>
  <si>
    <t>Hřeb wurzburger ulna/radius 4,0 x 240 mm 1-3607</t>
  </si>
  <si>
    <t>ZI023</t>
  </si>
  <si>
    <t>Hřeb wurzburger ulna/radius 5,0 x 240 mm 1-3617</t>
  </si>
  <si>
    <t>ZD999</t>
  </si>
  <si>
    <t>Šroub wurzburger proximální ulna/radius 2,7 x 26 mm 1-3656</t>
  </si>
  <si>
    <t>ZL049</t>
  </si>
  <si>
    <t>Šroub kortikální smart-drive 2.5 x 17 mm 26-906-17-09</t>
  </si>
  <si>
    <t>ZK984</t>
  </si>
  <si>
    <t>Dlaha radiální IXOS P2 úhlově stabilní 26-912-13-09</t>
  </si>
  <si>
    <t>ZK910</t>
  </si>
  <si>
    <t>Šroub kortikální uzamykatelný smart-drive 2.5 x 16 mm 26-905-16-09</t>
  </si>
  <si>
    <t>ZF856</t>
  </si>
  <si>
    <t>Šroub kortikální uzamykatelný smart-drive 2.5 x 26 mm 26-905-26-09</t>
  </si>
  <si>
    <t>ZA288</t>
  </si>
  <si>
    <t>Drát repoziční 2,0 mm se špičkou 292.410</t>
  </si>
  <si>
    <t>ZO180</t>
  </si>
  <si>
    <t>Čep zajišťovací 4.9 mm 459.260</t>
  </si>
  <si>
    <t>ZD377</t>
  </si>
  <si>
    <t>Dlaha LCP-DF 4.5/5.0 mm 222.257</t>
  </si>
  <si>
    <t>ZL864</t>
  </si>
  <si>
    <t>Šroub Milagro interferenční vstřebatelný 9 x 20 mm pro rekonstrukci křížového vazu 231820</t>
  </si>
  <si>
    <t>ZK905</t>
  </si>
  <si>
    <t>Šroub kompresní HBS2 midi 23 mm 26-800-23-09</t>
  </si>
  <si>
    <t>ZK912</t>
  </si>
  <si>
    <t>Šroub kortikální uzamykatelný smart-drive 2.5 x 17 mm 26-905-17-09</t>
  </si>
  <si>
    <t>ZL024</t>
  </si>
  <si>
    <t>Šroub kortikální uzamykatelný smart-drive 2.5 x 24 mm 26-905-24-09</t>
  </si>
  <si>
    <t>ZB390</t>
  </si>
  <si>
    <t>Šroub kortikální uzamykatelný smart-drive 2.5 x 25 mm 26-905-12-09</t>
  </si>
  <si>
    <t>ZD494</t>
  </si>
  <si>
    <t>Dlaha radiální IXOS D4 26-914-30-09</t>
  </si>
  <si>
    <t>ZK886</t>
  </si>
  <si>
    <t>Šroub kortikální uzamykatelný smart-drive 2.5 x 14 mm 26-905-14-09</t>
  </si>
  <si>
    <t>ZA351</t>
  </si>
  <si>
    <t>Šroub kortikální 2.7 x 16 mm 26-901-16-09</t>
  </si>
  <si>
    <t>ZK497</t>
  </si>
  <si>
    <t>Šroub kortikální 2.7 x 14 mm 26-901-14-09</t>
  </si>
  <si>
    <t>ZL209</t>
  </si>
  <si>
    <t>Šroub kortikální XC, HA 6,0 mm R99612680</t>
  </si>
  <si>
    <t>ZK867</t>
  </si>
  <si>
    <t>Šroub kortikální XC, HA 6,0 mm R99612640</t>
  </si>
  <si>
    <t>ZG832</t>
  </si>
  <si>
    <t>Šroub kanylovaný 6.5 mm L60/32 408.434</t>
  </si>
  <si>
    <t>ZE773</t>
  </si>
  <si>
    <t>Dlaha na symfýzu 3,5 mm s koaxiálními kombi otvory 02.100.004</t>
  </si>
  <si>
    <t>ZH176</t>
  </si>
  <si>
    <t>Šroub kanylovaný 6.5 mm L65/32 408.435</t>
  </si>
  <si>
    <t>ZM950</t>
  </si>
  <si>
    <t>Dlaha na ulnu Y HF 131217103</t>
  </si>
  <si>
    <t>ZE704</t>
  </si>
  <si>
    <t>Šroub zajišťovací stardrive 5.0 mm 04.005.520</t>
  </si>
  <si>
    <t>ZM978</t>
  </si>
  <si>
    <t>Dlaha radiální distální volární 6 x 3 otvory 55 mm levá 397129788713</t>
  </si>
  <si>
    <t>ZA103</t>
  </si>
  <si>
    <t>Hlava zaslepovací UFN pro zajišťění 12,0 mm 459.014</t>
  </si>
  <si>
    <t>ZF850</t>
  </si>
  <si>
    <t>Drát K-Wire 1.80 mm á 10 ks 292.190.10</t>
  </si>
  <si>
    <t>ZG802</t>
  </si>
  <si>
    <t>Šroub kortikální 3,5 mm 204.660</t>
  </si>
  <si>
    <t>ZK689</t>
  </si>
  <si>
    <t>Dlaha LCP metafyzální distální bérec 3,5 / 4,5 / 5,0 mm 224.776</t>
  </si>
  <si>
    <t>ZJ141</t>
  </si>
  <si>
    <t>Hřeb expert femorální laterální pro adolescenty 8.2 mm 04.031.937</t>
  </si>
  <si>
    <t>ZO206</t>
  </si>
  <si>
    <t>Hlava expert zaslepovací prodloužení 15 mm 04.031.003</t>
  </si>
  <si>
    <t>ZN703</t>
  </si>
  <si>
    <t>Šroub teleskopický Targon FN 110 + 10 mm KO828T</t>
  </si>
  <si>
    <t>ZG898</t>
  </si>
  <si>
    <t>Hřeb UTN tibiální 9.0 mm kompletní se zaslepovací havou plný 279.640</t>
  </si>
  <si>
    <t>ZG176</t>
  </si>
  <si>
    <t>Šroub kortikální 3 mm/40 mm stabilní 716-110-030-040</t>
  </si>
  <si>
    <t>ZF828</t>
  </si>
  <si>
    <t>Šroub spongiózní 3 mm/16 mm stabilní 716-100-030-016</t>
  </si>
  <si>
    <t>ZL391</t>
  </si>
  <si>
    <t>Dlaha pro distální ulnu 2.5 mm Y 2/5 otvorů A-4750.91</t>
  </si>
  <si>
    <t>ZI816</t>
  </si>
  <si>
    <t>Dlaha volární 2.5 adaptivní A-4750.64</t>
  </si>
  <si>
    <t>ZN509</t>
  </si>
  <si>
    <t>Šroub spongiózní 6.5 mm 217.055</t>
  </si>
  <si>
    <t>ZN508</t>
  </si>
  <si>
    <t>Šroub spongiózní 6.5 mm 217.050</t>
  </si>
  <si>
    <t>ZD022</t>
  </si>
  <si>
    <t>Šroub zajišťovací stardrive 2.7 mm 402.222</t>
  </si>
  <si>
    <t>ZG835</t>
  </si>
  <si>
    <t>Dlaha LCP 2,7 / 3,5 mm na přední horní část klavikuly s bočním prodloužením 04.112.010</t>
  </si>
  <si>
    <t>ZC546</t>
  </si>
  <si>
    <t>Hřeb targon PF-P 10 x 300 mm 130° KD063T</t>
  </si>
  <si>
    <t>ZI704</t>
  </si>
  <si>
    <t>Dlaha LCP distální tibie 3.5 mm mediální bez výběžku 02.112.519</t>
  </si>
  <si>
    <t>ZL048</t>
  </si>
  <si>
    <t>Dlaha radiální IXOS P4 wave 26-914-23-09</t>
  </si>
  <si>
    <t>ZB880</t>
  </si>
  <si>
    <t>Dlaha mřížková 1.5 246.483</t>
  </si>
  <si>
    <t>ZC274</t>
  </si>
  <si>
    <t>Šroub kortikální 1.5 mm 200.820</t>
  </si>
  <si>
    <t>ZF547</t>
  </si>
  <si>
    <t>Podložka 13.0/6.6 mm pro šrouby 4,5 - 7,3 mm 219.990</t>
  </si>
  <si>
    <t>ZL025</t>
  </si>
  <si>
    <t>Šroub kompresní HBS2 mini 14 mm 26-820-14-09</t>
  </si>
  <si>
    <t>ZD401</t>
  </si>
  <si>
    <t>Drát vodící 3,00 mm Targon KH365R</t>
  </si>
  <si>
    <t>ZO248</t>
  </si>
  <si>
    <t>Vrták krátký pr. 4,0 mm pro PF Targon KH277R</t>
  </si>
  <si>
    <t>ZO213</t>
  </si>
  <si>
    <t>Čep zajišťovací 4.9 mm 459.900</t>
  </si>
  <si>
    <t>ZO252</t>
  </si>
  <si>
    <t>Drát K se závitovou špičkou 1,6 mm délka 150 mm 292.720</t>
  </si>
  <si>
    <t>ZK992</t>
  </si>
  <si>
    <t>Šroub kortikální uzamykatelný smart-drive 2.5 x 19 mm 26-905-19-09</t>
  </si>
  <si>
    <t>ZL390</t>
  </si>
  <si>
    <t>Dlaha volární na distální rádius 2.5 adaptivní A-4750.63</t>
  </si>
  <si>
    <t>ZD564</t>
  </si>
  <si>
    <t>Šroub zajišťovací stardrive 2.7 mm 402.226</t>
  </si>
  <si>
    <t>ZD344</t>
  </si>
  <si>
    <t>Šroub zajišťovací stardrive 2.7 mm 402.228</t>
  </si>
  <si>
    <t>ZG058</t>
  </si>
  <si>
    <t>Dlaha DHP mediální 2,7 / 3,5 441.286</t>
  </si>
  <si>
    <t>ZD345</t>
  </si>
  <si>
    <t>Šroub zajišťovací stardrive 2.7 mm 402.230</t>
  </si>
  <si>
    <t>ZE158</t>
  </si>
  <si>
    <t>Šroub kortikální 3,5 mm 404.855</t>
  </si>
  <si>
    <t>ZD342</t>
  </si>
  <si>
    <t>Dlaha DHP mediální 2,7 / 3,5 441.287</t>
  </si>
  <si>
    <t>ZM944</t>
  </si>
  <si>
    <t>Hřeb expert femorální laterální 9.0 mm 04.003.256</t>
  </si>
  <si>
    <t>ZI459</t>
  </si>
  <si>
    <t>Šroub zajišťovací stardrive 5.0 mm 04.005.534</t>
  </si>
  <si>
    <t>ZD319</t>
  </si>
  <si>
    <t>Dlaha LCP 4.5 / 5.0 mm 226.601</t>
  </si>
  <si>
    <t>ZF094</t>
  </si>
  <si>
    <t>Šroub kanylovaný canos 3,5 x 20 mm 26-433-20-09</t>
  </si>
  <si>
    <t>ZE261</t>
  </si>
  <si>
    <t>Šroub kompresní HBS2 mini 28 mm 26-830-28-09</t>
  </si>
  <si>
    <t>ZI135</t>
  </si>
  <si>
    <t>Šroub kanylovaný 6.5 mm L95/32 408.441</t>
  </si>
  <si>
    <t>ZG248</t>
  </si>
  <si>
    <t>Šroub kanylovaný 4.5 mm 214.652</t>
  </si>
  <si>
    <t>ZE981</t>
  </si>
  <si>
    <t>Šroub kanylovaný 4,5 mm 214.672</t>
  </si>
  <si>
    <t>ZI801</t>
  </si>
  <si>
    <t>Šroub kanylovaný 4.5 mm 214.660</t>
  </si>
  <si>
    <t>ZG096</t>
  </si>
  <si>
    <t>Šroub kanylovaný 4.5 mm 214.446</t>
  </si>
  <si>
    <t>ZM340</t>
  </si>
  <si>
    <t>Šroub kortikální 2,0 mm 201.807</t>
  </si>
  <si>
    <t>ZM313</t>
  </si>
  <si>
    <t>Šroub zajišťovací plný závit O5 x 55 mm 1896-5055</t>
  </si>
  <si>
    <t>ZM591</t>
  </si>
  <si>
    <t>Hřeb dlouhý Gamma3 R2.0 pravý 11 x 420 mm x 120° sada 3325-0420S</t>
  </si>
  <si>
    <t>ZD160</t>
  </si>
  <si>
    <t>Šroub spongiózní 4.0 mm 207.026</t>
  </si>
  <si>
    <t>KG484</t>
  </si>
  <si>
    <t>dlaha DHP 2,7/3,5 dorso-lat pravá 5 otv. 441.264</t>
  </si>
  <si>
    <t>KG475</t>
  </si>
  <si>
    <t>dlaha LCP 3,5 na olekranon pravá 4 otv. D 436.504</t>
  </si>
  <si>
    <t>KG458</t>
  </si>
  <si>
    <t>šroub zajišťovací pr 3,5 samořezný D60 412.124</t>
  </si>
  <si>
    <t>KG207</t>
  </si>
  <si>
    <t>šroub nosný pr. 11 samořezný D100 273.100</t>
  </si>
  <si>
    <t>KG541</t>
  </si>
  <si>
    <t>prut prevotový ten pr 4,0 D440 TAN fialový 475.940</t>
  </si>
  <si>
    <t>KI363</t>
  </si>
  <si>
    <t>náhrada ramenního kloubu adaptér neutrální 0 mm standard Ti6A/4V 1330.15.270</t>
  </si>
  <si>
    <t>KI228</t>
  </si>
  <si>
    <t>náhrada ramenního kloubu hlavice humerální prům. 44 mm CoCrMo 1322.09.440</t>
  </si>
  <si>
    <t>KJ208</t>
  </si>
  <si>
    <t>náhrada ramenního kloubu  trauma tělo humerální s blokačním šroubem medium Ti6A/4V 1350.15.020</t>
  </si>
  <si>
    <t>KI269</t>
  </si>
  <si>
    <t>náhrada ramenního kloubu trauma tělo humerální s blokačním šroubem TI6A/4V 1350.15.010</t>
  </si>
  <si>
    <t>ZO028</t>
  </si>
  <si>
    <t>Kloub distální MCP 30  MCP-100-30D-WW</t>
  </si>
  <si>
    <t>ZE980</t>
  </si>
  <si>
    <t>Kloub distální MCP 30  MCP-100-30P-WW</t>
  </si>
  <si>
    <t>KJ340</t>
  </si>
  <si>
    <t>náhrada ramenního kloubu hlavice humerální prům. 42 mm CoCrMo 1322.09.420</t>
  </si>
  <si>
    <t>KJ339</t>
  </si>
  <si>
    <t>náhrada ramenního kloubu dřík humerální cementovaný prům. 12 mm 1306.15.120</t>
  </si>
  <si>
    <t>KI267</t>
  </si>
  <si>
    <t>adaptér neutrální Ti6A/4V 0 mm long 1331.15.270</t>
  </si>
  <si>
    <t>KI225</t>
  </si>
  <si>
    <t>náhrada ramenního kloubu dřík konický cement. průměr 16 mm délka 80 mm Ti6A/4V 1306.15.160</t>
  </si>
  <si>
    <t>ZO155</t>
  </si>
  <si>
    <t>Hlava evolve 22 mm 496H022</t>
  </si>
  <si>
    <t>ZO156</t>
  </si>
  <si>
    <t>Dřík evolve 7,5 mm+2 496S275</t>
  </si>
  <si>
    <t>KH904</t>
  </si>
  <si>
    <t>stapler kožní PMR35-X</t>
  </si>
  <si>
    <t>ZG818</t>
  </si>
  <si>
    <t>Stapler kožní 35 svorek á 6 ks PMW35</t>
  </si>
  <si>
    <t>KI081</t>
  </si>
  <si>
    <t>stapler kožní, široké svorky PMW35-X</t>
  </si>
  <si>
    <t>ZE197</t>
  </si>
  <si>
    <t>Šití mopylen monofil modrý 4/0 USP bal. á 36 ks 7148</t>
  </si>
  <si>
    <t>ZF055</t>
  </si>
  <si>
    <t>Šití vicryl plus vi 2-0 bal. á 36 ks VCP466H</t>
  </si>
  <si>
    <t>ZB913</t>
  </si>
  <si>
    <t>Šití orthocord modrý bal. á 12 ks 223111</t>
  </si>
  <si>
    <t>ZD307</t>
  </si>
  <si>
    <t>Šití vicryl plus vi 2-0 bal. á 36 ks VCP969H</t>
  </si>
  <si>
    <t>ZM781</t>
  </si>
  <si>
    <t>Implantát kostní umělá náhrada tkáně BonAlive granule aplikátor 1,0-2,0 mm bal. á 10cc 13340</t>
  </si>
  <si>
    <t>ZB348</t>
  </si>
  <si>
    <t>Hřeb vstřebatelný OTPS PIN 2,0 x 50 mm PIN-2050</t>
  </si>
  <si>
    <t>ZB021</t>
  </si>
  <si>
    <t>Síťka vicrylová mesh 8,5 x 10,5 cm VM96</t>
  </si>
  <si>
    <t>ZM782</t>
  </si>
  <si>
    <t>Implantát kostní umělá náhrada tkáně BonAlive granule aplikátor 1,0-2,0 mm bal. á 5cc 13330</t>
  </si>
  <si>
    <t>ZK789</t>
  </si>
  <si>
    <t>PerOssal 1 x 50 mm baleno po 50 ks granule 03-0102</t>
  </si>
  <si>
    <t>ZH588</t>
  </si>
  <si>
    <t>ChronOS strips 100 x 25 x 6 mm 07.801.111S</t>
  </si>
  <si>
    <t>ZI579</t>
  </si>
  <si>
    <t>ChronOS vivify klínek kostní náhradní materiál, 26°, 25 x 20 x 14 mm 07.720.054S</t>
  </si>
  <si>
    <t>ZK794</t>
  </si>
  <si>
    <t>PerOssal 1 x 6 mm baleno po 6 ks 03-01031</t>
  </si>
  <si>
    <t>ZH448</t>
  </si>
  <si>
    <t>Bloček chronOS 12.5 x 12.5 x 10 mm 07.720.045S</t>
  </si>
  <si>
    <t>ZO217</t>
  </si>
  <si>
    <t>Kotvička nevstřebatelná  healix advance 5,5 mm pro suturu RC na manžetu uzlící 2223307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</si>
  <si>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</si>
  <si>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</si>
  <si>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</si>
  <si>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</si>
  <si>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</si>
  <si>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</si>
  <si>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</si>
  <si>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</si>
  <si>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</si>
  <si>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</si>
  <si>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</si>
  <si>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</si>
  <si>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</si>
  <si>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</si>
  <si>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50115064</t>
  </si>
  <si>
    <t>529 SZM šicí materiál (112 02 106)</t>
  </si>
  <si>
    <t>50115040</t>
  </si>
  <si>
    <t>505 SZM laboratorní sklo a materiál (112 02 140)</t>
  </si>
  <si>
    <t>50115070</t>
  </si>
  <si>
    <t>513 SZM katetry (112 02 101)</t>
  </si>
  <si>
    <t>Traumatologické oddělení, pracoviště COS</t>
  </si>
  <si>
    <t>50115004</t>
  </si>
  <si>
    <t>506 SZM umělé tělní náhrady kovové (112 02 030)</t>
  </si>
  <si>
    <t>50115003</t>
  </si>
  <si>
    <t>518 SZM TEP ortopedie, traumatologie (112 02 003)</t>
  </si>
  <si>
    <t>50115080</t>
  </si>
  <si>
    <t>523 SZM staplery, endosk., optika, extraktory (112 02 102)</t>
  </si>
  <si>
    <t>50115011</t>
  </si>
  <si>
    <t>515 SZM umělé tělní náhrady ostatní (112 02 030)</t>
  </si>
  <si>
    <t>Spotřeba zdravotnického materiálu - orientační přehled</t>
  </si>
  <si>
    <t>ON Data</t>
  </si>
  <si>
    <t>503 - Pracoviště úrazové chirurgie</t>
  </si>
  <si>
    <t>5F3 - Pracov. standard. úst. lůž. péče úrazové chirurgie</t>
  </si>
  <si>
    <t>Zdravotní výkony vykázané na pracovišti v rámci ambulantní péče *</t>
  </si>
  <si>
    <t>Ambulantní péče znamená, že pacient v den poskytnutí zdravotní péče není hospitalizován ve FNOL</t>
  </si>
  <si>
    <t>Bébarová Linda</t>
  </si>
  <si>
    <t>beze jména</t>
  </si>
  <si>
    <t>Doležel Michal</t>
  </si>
  <si>
    <t>Řezáč Tomáš</t>
  </si>
  <si>
    <t>Zdravotní výkony vykázané na pracovišti v rámci ambulantní péče dle lékařů *</t>
  </si>
  <si>
    <t>503</t>
  </si>
  <si>
    <t>1</t>
  </si>
  <si>
    <t>0000502</t>
  </si>
  <si>
    <t>MESOCAIN 1%</t>
  </si>
  <si>
    <t>0025746</t>
  </si>
  <si>
    <t>INVANZ 1 G</t>
  </si>
  <si>
    <t>0032090</t>
  </si>
  <si>
    <t>0055824</t>
  </si>
  <si>
    <t>NOVALGIN INJEKCE</t>
  </si>
  <si>
    <t>0067547</t>
  </si>
  <si>
    <t>0089869</t>
  </si>
  <si>
    <t>0089870</t>
  </si>
  <si>
    <t>0090044</t>
  </si>
  <si>
    <t>DEPO-MEDROL 40 MG/ML</t>
  </si>
  <si>
    <t>0107295</t>
  </si>
  <si>
    <t>0.9% SODIUM CHLORIDE IN WATER FOR INJECTION FRESEN</t>
  </si>
  <si>
    <t>0154704</t>
  </si>
  <si>
    <t>TETANOL PUR</t>
  </si>
  <si>
    <t>0154815</t>
  </si>
  <si>
    <t>0192143</t>
  </si>
  <si>
    <t>0192144</t>
  </si>
  <si>
    <t>0146684</t>
  </si>
  <si>
    <t>10% GLUCOSE IN WATER FOR INJECTION FRESENIUS</t>
  </si>
  <si>
    <t>3</t>
  </si>
  <si>
    <t>0082509</t>
  </si>
  <si>
    <t>0082511</t>
  </si>
  <si>
    <t>0082517</t>
  </si>
  <si>
    <t>0082519</t>
  </si>
  <si>
    <t>V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</si>
  <si>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</si>
  <si>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</si>
  <si>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</si>
  <si>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</si>
  <si>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</si>
  <si>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</si>
  <si>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</si>
  <si>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</si>
  <si>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</si>
  <si>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</si>
  <si>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</si>
  <si>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</si>
  <si>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51023</t>
  </si>
  <si>
    <t>KONTROLNÍ VYŠETŘENÍ CHIRURGEM</t>
  </si>
  <si>
    <t>51818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</si>
  <si>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</si>
  <si>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</si>
  <si>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</si>
  <si>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</si>
  <si>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</si>
  <si>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</si>
  <si>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51869</t>
  </si>
  <si>
    <t>SEJMUTÍ CIRKULÁRNÍ SÁDROVÉ FIXACE NA KONČETINÁCH</t>
  </si>
  <si>
    <t>51877</t>
  </si>
  <si>
    <t>PŘILOŽENÍ LÉČEBNÉ POMŮCKY - ORTÉZY</t>
  </si>
  <si>
    <t>53023</t>
  </si>
  <si>
    <t>KONTROLNÍ VYŠETŘENÍ TRAUMATOLOGEM</t>
  </si>
  <si>
    <t>53119</t>
  </si>
  <si>
    <t>ZAVŘENÁ REPOZICE ZLOMENIN PŘEDLOKTÍ, LOKTE, PAŽE N</t>
  </si>
  <si>
    <t>57243</t>
  </si>
  <si>
    <t>HRUDNÍ PUNKCE</t>
  </si>
  <si>
    <t>61113</t>
  </si>
  <si>
    <t xml:space="preserve">REVIZE, EXCIZE A SUTURA PORANĚNÍ KŮŽE A PODKOŽÍ A </t>
  </si>
  <si>
    <t>61123</t>
  </si>
  <si>
    <t>EXCIZE KOŽNÍ LÉZE OD 2 DO 10 CM^2, BEZ UZAVŘENÍ VZ</t>
  </si>
  <si>
    <t>61129</t>
  </si>
  <si>
    <t>EXCIZE KOŽNÍ LÉZE, SUTURA OD 2 DO 10 CM</t>
  </si>
  <si>
    <t>61209</t>
  </si>
  <si>
    <t>TENOLÝZA FLEXORU</t>
  </si>
  <si>
    <t>61219</t>
  </si>
  <si>
    <t>TENOLÝZA EXTENZORU</t>
  </si>
  <si>
    <t>61247</t>
  </si>
  <si>
    <t>OPERACE KARPÁLNÍHO TUNELU</t>
  </si>
  <si>
    <t>66813</t>
  </si>
  <si>
    <t>ODSTRANĚNÍ OSTEOSYNTETICKÉHO MATERIÁLU</t>
  </si>
  <si>
    <t>66823</t>
  </si>
  <si>
    <t>ODSTRANĚNÍ ZEVNÍHO FIXATÉRU</t>
  </si>
  <si>
    <t>66833</t>
  </si>
  <si>
    <t>ODSTRANĚNÍ CIZÍHO TĚLESA Z RÁNY</t>
  </si>
  <si>
    <t>66949</t>
  </si>
  <si>
    <t>PUNKCE KLOUBNÍ S APLIKACÍ LÉČIVA</t>
  </si>
  <si>
    <t>71653</t>
  </si>
  <si>
    <t>ZAVŘENÁ REPOZICE FRAKTURY KŮSTEK NOSNÍCH</t>
  </si>
  <si>
    <t>09547</t>
  </si>
  <si>
    <t>REGULAČNÍ POPLATEK -- POJIŠTĚNEC OD ÚHRADY POPLATK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</si>
  <si>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</si>
  <si>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</si>
  <si>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</si>
  <si>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</si>
  <si>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</si>
  <si>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</si>
  <si>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</si>
  <si>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</si>
  <si>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</si>
  <si>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</si>
  <si>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</si>
  <si>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</si>
  <si>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51861</t>
  </si>
  <si>
    <t>CIRKULÁRNÍ SÁDROVÝ OBVAZ - NOHA, BÉREC</t>
  </si>
  <si>
    <t>61115</t>
  </si>
  <si>
    <t>51851</t>
  </si>
  <si>
    <t>FIXAČNÍ SÁDROVÁ DLAHA - RUKA, PŘEDLOKTÍ</t>
  </si>
  <si>
    <t>09219</t>
  </si>
  <si>
    <t xml:space="preserve">INTRAVENÓZNÍ INJEKCE U DOSPĚLÉHO ČI DÍTĚTE NAD 10 </t>
  </si>
  <si>
    <t>51825</t>
  </si>
  <si>
    <t>SEKUNDÁRNÍ SUTURA RÁNY</t>
  </si>
  <si>
    <t>53022</t>
  </si>
  <si>
    <t>CÍLENÉ VYŠETŘENÍ TRAUMATOLOGEM</t>
  </si>
  <si>
    <t>53115</t>
  </si>
  <si>
    <t>ZAVŘENÁ REPOZICE LUXACE KARPU NEBO INTRAARTIKULÁRN</t>
  </si>
  <si>
    <t>61245</t>
  </si>
  <si>
    <t>FENESTRACE ŠLACHOVÉ POCHVY</t>
  </si>
  <si>
    <t>53021</t>
  </si>
  <si>
    <t>KOMPLEXNÍ VYŠETŘENÍ TRAUMATOLOGEM</t>
  </si>
  <si>
    <t>66127</t>
  </si>
  <si>
    <t>MANIPULACE V CELKOVÉ NEBO LOKÁLNÍ ANESTÉZII</t>
  </si>
  <si>
    <t>09239</t>
  </si>
  <si>
    <t>SUTURA RÁNY A PODKOŽÍ DO 5 CM</t>
  </si>
  <si>
    <t>09115</t>
  </si>
  <si>
    <t>ODBĚR BIOLOGICKÉHO MATERIÁLU JINÉHO NEŽ KREV NA KV</t>
  </si>
  <si>
    <t>51811</t>
  </si>
  <si>
    <t>ABSCES NEBO HEMATOM SUBKUTANNÍ, PILONIDÁLNÍ, INTRA</t>
  </si>
  <si>
    <t>51821</t>
  </si>
  <si>
    <t>CHIRURGICKÉ ODSTRANĚNÍ CIZÍHO TĚLESA</t>
  </si>
  <si>
    <t>51855</t>
  </si>
  <si>
    <t>FIXAČNÍ SÁDROVÁ DLAHA CELÉ HORNÍ KONČETINY</t>
  </si>
  <si>
    <t>66837</t>
  </si>
  <si>
    <t>EXSTIRPACE BURZY NEBO GANGLIA - POVRCHOVÁ</t>
  </si>
  <si>
    <t>53411</t>
  </si>
  <si>
    <t>NÁPLASŤOVÁ FIXACE ZLOMENINY KOSTNÍHO ČLÁNKU NEBO M</t>
  </si>
  <si>
    <t>51870</t>
  </si>
  <si>
    <t>DOTOČENÍ SÁDROVÉHO OBVAZU</t>
  </si>
  <si>
    <t>51817</t>
  </si>
  <si>
    <t>OŠETŘENÍ NEHTU NA RUCE, NOZE (FENESTRACE, PARCIÁLN</t>
  </si>
  <si>
    <t>53117</t>
  </si>
  <si>
    <t>ZAVŘENÁ REPOZICE LUXACE LOKETNÍHO KLOUBU NEBO HLAV</t>
  </si>
  <si>
    <t>51865</t>
  </si>
  <si>
    <t>CIRKULÁRNÍ SÁDROVÝ OBVAZ NA DOLNÍ KONČETINĚ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</si>
  <si>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</si>
  <si>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</si>
  <si>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</si>
  <si>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</si>
  <si>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</si>
  <si>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</si>
  <si>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</si>
  <si>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</si>
  <si>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51857</t>
  </si>
  <si>
    <t xml:space="preserve">CIRKULÁRNÍ SÁDROVÝ OBVAZ - CELÁ HORNÍ KONČETINA - </t>
  </si>
  <si>
    <t>66821</t>
  </si>
  <si>
    <t>PERKUTÁNNÍ FIXACE K-DRÁTEM</t>
  </si>
  <si>
    <t>66411</t>
  </si>
  <si>
    <t>AMPUTACE PRSTU RUKY NEBO ČLÁNKU PRSTU - ZA PRVNÍ P</t>
  </si>
  <si>
    <t>53111</t>
  </si>
  <si>
    <t>ZAVŘENÁ REPOZICE ZLOMENINY NEBO LUXACE JEDNÉ FALAN</t>
  </si>
  <si>
    <t>62110</t>
  </si>
  <si>
    <t xml:space="preserve">PŘEVAZ POPÁLENINY V ROZSAHU OD 1 % DO 10 %  A EV. </t>
  </si>
  <si>
    <t>66825</t>
  </si>
  <si>
    <t>UPRAVENÍ ZEVNÍHO FIXATÉRU</t>
  </si>
  <si>
    <t>52117</t>
  </si>
  <si>
    <t>REPOZICE BOLESTIVÉ PRONACE U DĚTÍ</t>
  </si>
  <si>
    <t>61211</t>
  </si>
  <si>
    <t>REKONSTRUKCE ŠLACHOVÉHO POUTKA</t>
  </si>
  <si>
    <t>66927</t>
  </si>
  <si>
    <t>REVIZE ŠLACHOVÝCH POCHEV</t>
  </si>
  <si>
    <t>09234</t>
  </si>
  <si>
    <t>OŠETŘENÍ NEHTU, INCIZE SUBKUTÁNNÍHO ABSCESU NEBO H</t>
  </si>
  <si>
    <t>53112</t>
  </si>
  <si>
    <t>ZAVŘENÁ REPOZICE ZLOMENINY NEBO LUXACE FALANGY - M</t>
  </si>
  <si>
    <t>66835</t>
  </si>
  <si>
    <t>INCIZE A DRENÁŽ ŠLACHOVÉ POCHVY</t>
  </si>
  <si>
    <t>5F3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</si>
  <si>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</si>
  <si>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</si>
  <si>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</si>
  <si>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</si>
  <si>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</si>
  <si>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</si>
  <si>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</si>
  <si>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</si>
  <si>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</si>
  <si>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</si>
  <si>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</si>
  <si>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</si>
  <si>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</si>
  <si>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</si>
  <si>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</si>
  <si>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</si>
  <si>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</si>
  <si>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21 - Onkologická klinika</t>
  </si>
  <si>
    <t>25 - Klinika ústní,čelistní a obličejové chirurgie</t>
  </si>
  <si>
    <t>26 - Oddělení rehabilitace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</si>
  <si>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</si>
  <si>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</si>
  <si>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</si>
  <si>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</si>
  <si>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</si>
  <si>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</si>
  <si>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</si>
  <si>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</si>
  <si>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</si>
  <si>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</si>
  <si>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</si>
  <si>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0001018</t>
  </si>
  <si>
    <t>ŠROUB SAMOŘEZNÝ KORTIKÁLNÍ MALÝ FRAGMENTY OCEL</t>
  </si>
  <si>
    <t>0001027</t>
  </si>
  <si>
    <t>0002425</t>
  </si>
  <si>
    <t>FIXÁTOR ZEVNÍ TRUBKOVÝ, SYNTHES</t>
  </si>
  <si>
    <t>0003008</t>
  </si>
  <si>
    <t>DLAHA ROVNÁ REKONSTRUKČNÍ PÁNEV MALÝ FRAGMENT OCEL</t>
  </si>
  <si>
    <t>0017745</t>
  </si>
  <si>
    <t>DRÁT KIRSCHNERŮV OCEL</t>
  </si>
  <si>
    <t>0024889</t>
  </si>
  <si>
    <t>HŘEB FEMUR TITAN</t>
  </si>
  <si>
    <t>0030454</t>
  </si>
  <si>
    <t>ŠROUB LCP SAMOŘEZNÝ MALÝ FRAGMENT TITAN</t>
  </si>
  <si>
    <t>0070875</t>
  </si>
  <si>
    <t>ČEP SAMOŘEZNÝ JISTÍCÍ TITAN</t>
  </si>
  <si>
    <t>0071602</t>
  </si>
  <si>
    <t>0073679</t>
  </si>
  <si>
    <t>0083241</t>
  </si>
  <si>
    <t>DLAHA LCP A VA-LCP OLEKRANON MALÝ FRAGMENT OCEL TI</t>
  </si>
  <si>
    <t>0002263</t>
  </si>
  <si>
    <t>FIXÁTOR ZEVNÍ TUBULÁRNÍ,SYNTHES</t>
  </si>
  <si>
    <t>51819</t>
  </si>
  <si>
    <t>OŠETŘENÍ A OBVAZ ROZSÁHLÉ RÁNY V CELKOVÉ ANESTEZII</t>
  </si>
  <si>
    <t>53469</t>
  </si>
  <si>
    <t>ZLOMENINA DIAFÝZY A SUPRAKONDYLICKÉ OBLASTI FEMURU</t>
  </si>
  <si>
    <t>53483</t>
  </si>
  <si>
    <t>ZLOMENINA  ACETABULA - OBOU PILÍŘŮ - LÉČENÁ OTEVŘE</t>
  </si>
  <si>
    <t>66819</t>
  </si>
  <si>
    <t>APLIKACE ZEVNÍHO FIXATÉRU</t>
  </si>
  <si>
    <t>53490</t>
  </si>
  <si>
    <t>ROZSÁHLÉ DEBRIDEMENT SLOŽITÝCH OTEVŘENÝCH ZLOMENIN</t>
  </si>
  <si>
    <t>53151</t>
  </si>
  <si>
    <t>OTEVĚNÁ REPOZICE A OSTEOSYNTÉZA ZLOMENINY NEBO LUX</t>
  </si>
  <si>
    <t>53417</t>
  </si>
  <si>
    <t>53475</t>
  </si>
  <si>
    <t>LUXACE KYČELNÍHO KLOUBU - OPERAČNÍ TERAPIE</t>
  </si>
  <si>
    <t>08</t>
  </si>
  <si>
    <t>10</t>
  </si>
  <si>
    <t>51873</t>
  </si>
  <si>
    <t>SLOŽITÝ MĚKKÝ FIXAČNÍ OBVAZ</t>
  </si>
  <si>
    <t>11</t>
  </si>
  <si>
    <t>12</t>
  </si>
  <si>
    <t>13</t>
  </si>
  <si>
    <t>14</t>
  </si>
  <si>
    <t>16</t>
  </si>
  <si>
    <t>17</t>
  </si>
  <si>
    <t>18</t>
  </si>
  <si>
    <t>21</t>
  </si>
  <si>
    <t>25</t>
  </si>
  <si>
    <t>26</t>
  </si>
  <si>
    <t>30</t>
  </si>
  <si>
    <t>501</t>
  </si>
  <si>
    <t>51423</t>
  </si>
  <si>
    <t>DIVULZE ANU EV. S VYNĚTÍM CIZÍHO TĚLESA A MANUÁLNÍ</t>
  </si>
  <si>
    <t>51111</t>
  </si>
  <si>
    <t>OPERACE CYSTY NEBO HEMANGIOMU NEBO LIPOMU NEBO PIL</t>
  </si>
  <si>
    <t>62310</t>
  </si>
  <si>
    <t>NEKREKTOMIE DO 1% POVRCHU TĚLA</t>
  </si>
  <si>
    <t>61225</t>
  </si>
  <si>
    <t>NEUROLÝZA</t>
  </si>
  <si>
    <t>62610</t>
  </si>
  <si>
    <t>ODBĚR DERMOEPIDERMÁLNÍHO ŠTĚPU DO 1 % POVRCHU TĚLA</t>
  </si>
  <si>
    <t>5F1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</si>
  <si>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</si>
  <si>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</si>
  <si>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</si>
  <si>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</si>
  <si>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</si>
  <si>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</si>
  <si>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51388</t>
  </si>
  <si>
    <t>GASTROENTEROANASTOMÓZA  NEBO RESEKCE A (NEBO) ANAS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</si>
  <si>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</si>
  <si>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</si>
  <si>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</si>
  <si>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</si>
  <si>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</si>
  <si>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</si>
  <si>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51623</t>
  </si>
  <si>
    <t>POUŽITÍ ULTRAZVUKOVÉHO SKALPELU</t>
  </si>
  <si>
    <t>51713</t>
  </si>
  <si>
    <t>DIAGNOSTICKÁ VIDEOLAPAROSKOPIE A VIDEOTORAKOSKOPIE</t>
  </si>
  <si>
    <t>07546</t>
  </si>
  <si>
    <t>(DRG) OTEVŘENÝ PŘÍSTUP</t>
  </si>
  <si>
    <t>07457</t>
  </si>
  <si>
    <t>(VZP) BYPASS POPLITEO - CRURÁLNÍ VĚTVENÝ AUTOLOGNÍ</t>
  </si>
  <si>
    <t>07320</t>
  </si>
  <si>
    <t>(VZP) BYPASS NEBO NÁHRADA TEPEN HORNÍCH KONČETIN A</t>
  </si>
  <si>
    <t>07543</t>
  </si>
  <si>
    <t>(DRG) PRIMOOPERACE</t>
  </si>
  <si>
    <t>54990</t>
  </si>
  <si>
    <t>ODBĚR ŽILNÍHO ŠTĚPU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</si>
  <si>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</si>
  <si>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</si>
  <si>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</si>
  <si>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</si>
  <si>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</si>
  <si>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</si>
  <si>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51386</t>
  </si>
  <si>
    <t>SUTURA EV. EXCIZE A SUTURA LÉZE STĚNY ŽALUDKU NEBO</t>
  </si>
  <si>
    <t>APENDEKTOMIE NEBO OPERAČNÍ DRENÁŽ PERIAPENDIKULÁRN</t>
  </si>
  <si>
    <t>07564</t>
  </si>
  <si>
    <t>(DRG) EMERGENTNÍ OPERACE KVCH</t>
  </si>
  <si>
    <t>07552</t>
  </si>
  <si>
    <t>(DRG) OPERAČNÍ VÝKON BEZ MIMOTĚLNÍHO OBĚHU</t>
  </si>
  <si>
    <t>57215</t>
  </si>
  <si>
    <t>RESEKCE HRUDNÍ STĚNY</t>
  </si>
  <si>
    <t>51357</t>
  </si>
  <si>
    <t>JEJUNOSTOMIE, ILEOSTOMIE NEBO KOLOSTOMIE, ANTEPOZI</t>
  </si>
  <si>
    <t>07563</t>
  </si>
  <si>
    <t>(DRG) URGENTNÍ OPERACE KVCH</t>
  </si>
  <si>
    <t>51391</t>
  </si>
  <si>
    <t>LAPAROTOMIE A OŠETŘENÍ VÍCEČETNÉHO VISCERÁLNÍHO PO</t>
  </si>
  <si>
    <t>54340</t>
  </si>
  <si>
    <t>TEPENNÁ EMBOLEKTOMIE, TROMBEKTOMIE</t>
  </si>
  <si>
    <t>07428</t>
  </si>
  <si>
    <t>(VZP) REVIZE V OBLASTI STEHNA PRO  KRVÁCENÍ</t>
  </si>
  <si>
    <t>57237</t>
  </si>
  <si>
    <t>SUTURA RUPTUTY BRÁNICE TORAKOTOMICKÝM PŘÍSTUPEM</t>
  </si>
  <si>
    <t>07536</t>
  </si>
  <si>
    <t>(VZP) ODBĚR A PŘÍPRAVA ARTERIÁLNÍHO ŠTĚPU</t>
  </si>
  <si>
    <t>0003708</t>
  </si>
  <si>
    <t>ZYVOXID 2 MG/ML INFUZNÍ ROZTOK</t>
  </si>
  <si>
    <t>0003952</t>
  </si>
  <si>
    <t>AMIKIN 500 MG</t>
  </si>
  <si>
    <t>0006480</t>
  </si>
  <si>
    <t>OCPLEX</t>
  </si>
  <si>
    <t>0008807</t>
  </si>
  <si>
    <t>DALACIN C</t>
  </si>
  <si>
    <t>0011706</t>
  </si>
  <si>
    <t>0011785</t>
  </si>
  <si>
    <t>AMIKIN 1 G</t>
  </si>
  <si>
    <t>0016600</t>
  </si>
  <si>
    <t>0020605</t>
  </si>
  <si>
    <t>COLOMYCIN INJEKCE 1 000 000 MEZINÁRODNÍCH JEDNOTEK</t>
  </si>
  <si>
    <t>0026127</t>
  </si>
  <si>
    <t>TYGACIL 50 MG</t>
  </si>
  <si>
    <t>0053922</t>
  </si>
  <si>
    <t>CIPHIN PRO INFUSIONE 200 MG/100 ML</t>
  </si>
  <si>
    <t>0058092</t>
  </si>
  <si>
    <t>CEFAZOLIN SANDOZ 1 G</t>
  </si>
  <si>
    <t>0062465</t>
  </si>
  <si>
    <t>HAEMOCOMPLETTAN P</t>
  </si>
  <si>
    <t>0065989</t>
  </si>
  <si>
    <t>MYCOMAX INF</t>
  </si>
  <si>
    <t>0066137</t>
  </si>
  <si>
    <t>0068998</t>
  </si>
  <si>
    <t>AMPICILIN 1,0 BIOTIKA</t>
  </si>
  <si>
    <t>0072972</t>
  </si>
  <si>
    <t>0076353</t>
  </si>
  <si>
    <t>FORTUM 1 G</t>
  </si>
  <si>
    <t>0076354</t>
  </si>
  <si>
    <t>FORTUM 2 G</t>
  </si>
  <si>
    <t>0076360</t>
  </si>
  <si>
    <t>ZINACEF 1,5 G</t>
  </si>
  <si>
    <t>0083050</t>
  </si>
  <si>
    <t>0092207</t>
  </si>
  <si>
    <t>0092290</t>
  </si>
  <si>
    <t>EDICIN 1 G</t>
  </si>
  <si>
    <t>0094176</t>
  </si>
  <si>
    <t>CEFOTAXIME LEK 1 G PRÁŠEK PRO INJEKČNÍ ROZTOK</t>
  </si>
  <si>
    <t>0096414</t>
  </si>
  <si>
    <t>GENTAMICIN LEK 80 MG/2 ML</t>
  </si>
  <si>
    <t>0097000</t>
  </si>
  <si>
    <t>METRONIDAZOLE 0.5%-POLPHARMA</t>
  </si>
  <si>
    <t>0097878</t>
  </si>
  <si>
    <t>KLIMICIN</t>
  </si>
  <si>
    <t>0131656</t>
  </si>
  <si>
    <t>CEFTAZIDIM KABI 2 G</t>
  </si>
  <si>
    <t>0141838</t>
  </si>
  <si>
    <t>AMIKACIN B.BRAUN 10 MG/ML</t>
  </si>
  <si>
    <t>0154883</t>
  </si>
  <si>
    <t>MERONEM 1 G</t>
  </si>
  <si>
    <t>0156258</t>
  </si>
  <si>
    <t>VANCOMYCIN KABI 500 MG</t>
  </si>
  <si>
    <t>0156404</t>
  </si>
  <si>
    <t>IMIPENEM/CILASTATIN HOSPIRA 500 MG/500 MG</t>
  </si>
  <si>
    <t>0162187</t>
  </si>
  <si>
    <t>0164350</t>
  </si>
  <si>
    <t>TAZOCIN 4 G/0,5 G</t>
  </si>
  <si>
    <t>0138422</t>
  </si>
  <si>
    <t>CEFTRIAXON SANDOZ 1 G</t>
  </si>
  <si>
    <t>0088337</t>
  </si>
  <si>
    <t>HAEMATE P</t>
  </si>
  <si>
    <t>0088336</t>
  </si>
  <si>
    <t>0092359</t>
  </si>
  <si>
    <t>PROSTAPHLIN 1000 MG</t>
  </si>
  <si>
    <t>0016982</t>
  </si>
  <si>
    <t>0156835</t>
  </si>
  <si>
    <t>MEROPENEM KABI 1 G</t>
  </si>
  <si>
    <t>0202911</t>
  </si>
  <si>
    <t>2</t>
  </si>
  <si>
    <t>0007905</t>
  </si>
  <si>
    <t>0007917</t>
  </si>
  <si>
    <t>0007955</t>
  </si>
  <si>
    <t>0007963</t>
  </si>
  <si>
    <t>0107959</t>
  </si>
  <si>
    <t>0207921</t>
  </si>
  <si>
    <t>0407942</t>
  </si>
  <si>
    <t>0001052</t>
  </si>
  <si>
    <t>DLAHA LC-DCP ROVNÁ MALÉ FRAGMENT OCEL</t>
  </si>
  <si>
    <t>0001054</t>
  </si>
  <si>
    <t>0001137</t>
  </si>
  <si>
    <t>ŠROUB SAMOŘEZNÝ KORTIKÁLNÍ RUKA OCEL</t>
  </si>
  <si>
    <t>0001154</t>
  </si>
  <si>
    <t>0001203</t>
  </si>
  <si>
    <t>0001282</t>
  </si>
  <si>
    <t>DLAHA ADAPTAČNÍ  MINI FRAGMENT OCEL</t>
  </si>
  <si>
    <t>0001288</t>
  </si>
  <si>
    <t>DLAHA ADAPTAČNÍ  MINI FRAGMENT OCEL TITAN</t>
  </si>
  <si>
    <t>0001291</t>
  </si>
  <si>
    <t>DLAHA LC-DCP ROVNÁ MINI FRAGMENT OCEL</t>
  </si>
  <si>
    <t>0001308</t>
  </si>
  <si>
    <t>0001344</t>
  </si>
  <si>
    <t>DRÁT VODÍCÍ ZÁVITOVÝ OCEL</t>
  </si>
  <si>
    <t>0001588</t>
  </si>
  <si>
    <t>ŠROUB SAMOŘEZNÝ KORTIKÁLNÍ MALÝ FRAGMENTY TITAN</t>
  </si>
  <si>
    <t>0001628</t>
  </si>
  <si>
    <t>DLAHA ROVNÁ MALÉ FRAGMENT OCEL</t>
  </si>
  <si>
    <t>0001699</t>
  </si>
  <si>
    <t>DRÁT CERKLÁŽNÍ OCEL</t>
  </si>
  <si>
    <t>0001719</t>
  </si>
  <si>
    <t>0001739</t>
  </si>
  <si>
    <t>0001740</t>
  </si>
  <si>
    <t>0001948</t>
  </si>
  <si>
    <t>ŠROUB SAMOŘEZNÝ KANYLOVANÝ OCEL</t>
  </si>
  <si>
    <t>0002062</t>
  </si>
  <si>
    <t>ZASLEPOVACÍ HLAVA TIBIE OCEL</t>
  </si>
  <si>
    <t>0002264</t>
  </si>
  <si>
    <t>0002370</t>
  </si>
  <si>
    <t>0002408</t>
  </si>
  <si>
    <t>0002584</t>
  </si>
  <si>
    <t>ŠROUB SAMOŘEZNÝ KORTIKÁLNÍ PÁNEV OCEL</t>
  </si>
  <si>
    <t>0002968</t>
  </si>
  <si>
    <t>0004070</t>
  </si>
  <si>
    <t>ŠROUB LCP A VA-LCP SAMOŘEZNÝ MALÝ FRAGMENT OCEL</t>
  </si>
  <si>
    <t>0004073</t>
  </si>
  <si>
    <t>0004077</t>
  </si>
  <si>
    <t>0004080</t>
  </si>
  <si>
    <t>0004085</t>
  </si>
  <si>
    <t>0004614</t>
  </si>
  <si>
    <t>DLAHA LCP HUMERUS PROXIMÁLNÍ MALÝ FRAGMENT OCEL</t>
  </si>
  <si>
    <t>0006837</t>
  </si>
  <si>
    <t>ŠROUB KORTIKÁLNÍ SAMOVRTNÝ                 101XX</t>
  </si>
  <si>
    <t>0006853</t>
  </si>
  <si>
    <t xml:space="preserve">FIXÁTOR ZEVNÍ VÁLEC EXCENTRICKÝ                   </t>
  </si>
  <si>
    <t>0006854</t>
  </si>
  <si>
    <t xml:space="preserve">FIXÁTOR ZEVNÍ CYLINDR SFÉRICKÝ                    </t>
  </si>
  <si>
    <t>0006881</t>
  </si>
  <si>
    <t>ŠROUB KORTIKÁLNÍ, SAMOVRT. HYDROXYAPATIT. 99-6014X</t>
  </si>
  <si>
    <t>0010457</t>
  </si>
  <si>
    <t>ČEP SAMOŘEZNÝ JISTÍCÍ OCEL</t>
  </si>
  <si>
    <t>0010484</t>
  </si>
  <si>
    <t>0010678</t>
  </si>
  <si>
    <t>HŘEB STANDARDNÍ TIBIE OCEL TITAN</t>
  </si>
  <si>
    <t>0010767</t>
  </si>
  <si>
    <t>0010768</t>
  </si>
  <si>
    <t>0012996</t>
  </si>
  <si>
    <t>ZÁSOBNÍK PRO STAPLER LINEÁRNÍ S NOŽEM - TCR,TVR,TR</t>
  </si>
  <si>
    <t>0012999</t>
  </si>
  <si>
    <t>STAPLER LINEÁRNÍ S NOŽEM - TCT55; TLC55</t>
  </si>
  <si>
    <t>0013004</t>
  </si>
  <si>
    <t>STAPLER LINEÁRNÍ - TX60B; TX60G</t>
  </si>
  <si>
    <t>0017333</t>
  </si>
  <si>
    <t>DLAHA MALÝ FRAGMENT OCEL</t>
  </si>
  <si>
    <t>0017413</t>
  </si>
  <si>
    <t>ŠROUB SPONGIOZNÍ MALÝ FRAGMENT OCEL</t>
  </si>
  <si>
    <t>0017419</t>
  </si>
  <si>
    <t>PODLOŽKA OCEL</t>
  </si>
  <si>
    <t>0017422</t>
  </si>
  <si>
    <t>0017424</t>
  </si>
  <si>
    <t>0017486</t>
  </si>
  <si>
    <t>ŠROUB VELKÝ FRAGMENT MALEOLÁRNÍ OCEL</t>
  </si>
  <si>
    <t>0017492</t>
  </si>
  <si>
    <t>ŠROUB KANYLOVANÝ MALÝ FRAGMENT OCEL</t>
  </si>
  <si>
    <t>0017735</t>
  </si>
  <si>
    <t>0017743</t>
  </si>
  <si>
    <t>0017746</t>
  </si>
  <si>
    <t>0017748</t>
  </si>
  <si>
    <t>0017749</t>
  </si>
  <si>
    <t>0017751</t>
  </si>
  <si>
    <t>0017760</t>
  </si>
  <si>
    <t>DRÁT KIRSCHNERŮV ZÁVITOVÝ OCEL</t>
  </si>
  <si>
    <t>0018678</t>
  </si>
  <si>
    <t>CEMENT KOSTNÍ PALACOS R - 40 + GENTAMICINUM  2X40G</t>
  </si>
  <si>
    <t>0024855</t>
  </si>
  <si>
    <t>ZASLEPOVACÍ HLAVA FEMUR TITAN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</si>
  <si>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</si>
  <si>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</si>
  <si>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</si>
  <si>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</si>
  <si>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0024993</t>
  </si>
  <si>
    <t>KOTVIČKA TITANOVÁ GII SNAP-PAK PRO STABILIZACI RAM</t>
  </si>
  <si>
    <t>0027737</t>
  </si>
  <si>
    <t>DLAHA LCP ROVNÁ MALÝ FRAGMENT OCEL</t>
  </si>
  <si>
    <t>0027766</t>
  </si>
  <si>
    <t>DLAHA LCP ROVNÁ VELKÝ FRAGMENT OCEL</t>
  </si>
  <si>
    <t>0027798</t>
  </si>
  <si>
    <t>DLAHA LCP MALÝ FRAGMENT OCEL</t>
  </si>
  <si>
    <t>0027807</t>
  </si>
  <si>
    <t>DLAHA ROVNÁ LCP REKONSTRUKČNÍ MALÝ FRAGMENT OCEL</t>
  </si>
  <si>
    <t>0027816</t>
  </si>
  <si>
    <t>0030400</t>
  </si>
  <si>
    <t>ŠROUB LCP SAMOŘEZNÝ VELKÝ FRAGMENT OCEL</t>
  </si>
  <si>
    <t>0030409</t>
  </si>
  <si>
    <t>0030415</t>
  </si>
  <si>
    <t>0030418</t>
  </si>
  <si>
    <t>0030458</t>
  </si>
  <si>
    <t>0030462</t>
  </si>
  <si>
    <t>0030466</t>
  </si>
  <si>
    <t>0030617</t>
  </si>
  <si>
    <t>STAPLER KOŽNÍ ROYAL - 35W</t>
  </si>
  <si>
    <t>0030647</t>
  </si>
  <si>
    <t>SÍŤKA SURGIPRO MESH</t>
  </si>
  <si>
    <t>0030724</t>
  </si>
  <si>
    <t>DLAHA LCP PATNÍ OCEL MALÝ FRAGMENT TITAN</t>
  </si>
  <si>
    <t>0031337</t>
  </si>
  <si>
    <t>0031437</t>
  </si>
  <si>
    <t>DLAHA LCP A VA-LCP HUMERUS DISTÁLNÍ MALÝ FRAGMENT</t>
  </si>
  <si>
    <t>0031468</t>
  </si>
  <si>
    <t>DLAHA LCP TIBIE PROXIMÁLNÍ OCEL MALÝ FRAGMENT TITA</t>
  </si>
  <si>
    <t>0031469</t>
  </si>
  <si>
    <t>0031488</t>
  </si>
  <si>
    <t>ŠROUB LCP SAMOŘEZNÝ MINI FRAGMENT TITAN</t>
  </si>
  <si>
    <t>0031495</t>
  </si>
  <si>
    <t>DLAHA LCP FEMUR DISTÁLNÍ VELKÝ FRAGMENT OCEL TITAN</t>
  </si>
  <si>
    <t>0031591</t>
  </si>
  <si>
    <t>NÁHRADA RAMENNÍHO KLOUBU 1350.15.010 - 030</t>
  </si>
  <si>
    <t>0031597</t>
  </si>
  <si>
    <t>NÁHRADA RAMENNÍHO KLOUBU 1306.15.120 - 200</t>
  </si>
  <si>
    <t>0031604</t>
  </si>
  <si>
    <t>NÁHRADA RAM. KLOUBU 1330.15.270 A 1331.15.270</t>
  </si>
  <si>
    <t>0031605</t>
  </si>
  <si>
    <t>NÁHRADA RAM. KLOUBU 1330.15.27. A 1331.15.27.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</si>
  <si>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</si>
  <si>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</si>
  <si>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</si>
  <si>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</si>
  <si>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</si>
  <si>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</si>
  <si>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</si>
  <si>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</si>
  <si>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</si>
  <si>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0035016</t>
  </si>
  <si>
    <t>HŘEB TIBIE UHLOVĚ STABILNÍ TITAN</t>
  </si>
  <si>
    <t>0035069</t>
  </si>
  <si>
    <t>ŠROUB SAMOVRTNÝ XC, OSTEOTITE, STERILNÍ 9961XXXX</t>
  </si>
  <si>
    <t>0039430</t>
  </si>
  <si>
    <t>ŠROUB HERBERT, TI</t>
  </si>
  <si>
    <t>0042033</t>
  </si>
  <si>
    <t>DLAHA H, DORSÁLNÍ, APTUS RADIUS 2,5</t>
  </si>
  <si>
    <t>0042049</t>
  </si>
  <si>
    <t>DLAHA VOLÁRNÍ KOREKČNÍ,  APTUS RADIUS 2,5</t>
  </si>
  <si>
    <t>0042074</t>
  </si>
  <si>
    <t>ŠROUB KORTIKÁLNÍ HEXA DRIVE 6, APTUS HAND 2,0</t>
  </si>
  <si>
    <t>0042075</t>
  </si>
  <si>
    <t>0042076</t>
  </si>
  <si>
    <t>0042077</t>
  </si>
  <si>
    <t>0042090</t>
  </si>
  <si>
    <t>ŠROUB ZAMYKACÍ HEXA DRIVE 6, APTUS HAND 2,0</t>
  </si>
  <si>
    <t>0042092</t>
  </si>
  <si>
    <t>0042094</t>
  </si>
  <si>
    <t>0042393</t>
  </si>
  <si>
    <t>ŠROUB KORTIKÁLNÍ HEXA DRIVE 7, APTUS RADIUS 2,5</t>
  </si>
  <si>
    <t>0042394</t>
  </si>
  <si>
    <t>0042796</t>
  </si>
  <si>
    <t>ŠROUB UZAMYKATELNÝ MULTISMĚROVÝ KORTIKÁLNÍ TI T-DR</t>
  </si>
  <si>
    <t>0042816</t>
  </si>
  <si>
    <t>0043119</t>
  </si>
  <si>
    <t>ŠTĚP ALLOGENNÍ KOSTNÍ ZMRAZENÝ</t>
  </si>
  <si>
    <t>0043151</t>
  </si>
  <si>
    <t>ŠTĚP ALLOGENNÍ KOSTNÍ SPONGIOZNÍ ZMRAZENÝ  HLAVICE</t>
  </si>
  <si>
    <t>0056288</t>
  </si>
  <si>
    <t>KATETR BALONKOVÝ FOGARTY 120403F</t>
  </si>
  <si>
    <t>0066995</t>
  </si>
  <si>
    <t xml:space="preserve">IMPLANTÁT SPINÁLNÍ SYSTÉM CERVIFIX                </t>
  </si>
  <si>
    <t>0067020</t>
  </si>
  <si>
    <t>0067160</t>
  </si>
  <si>
    <t>IMPLANTÁT ORBITÁLNÍ PDS ZX3,ZX4,ZX7 VSTŘEBATELNÝ</t>
  </si>
  <si>
    <t>0068052</t>
  </si>
  <si>
    <t>IMPLANTÁT SPINÁLNÍ SYSTÉM FIXAČNÍ CONTROL CABLE  1</t>
  </si>
  <si>
    <t>0069290</t>
  </si>
  <si>
    <t>PIN VSTŘEBATELNÝ OTPS</t>
  </si>
  <si>
    <t>0069500</t>
  </si>
  <si>
    <t>KANYLA TRACHEOSTOMICKÁ  S NÍZKOTLAKOU  MANŽETOU</t>
  </si>
  <si>
    <t>0070576</t>
  </si>
  <si>
    <t xml:space="preserve">KOTVIČKA VSTŘEBATELNÁ LUPINE LOOP PRO STABILIZACI </t>
  </si>
  <si>
    <t>0070613</t>
  </si>
  <si>
    <t>NÁHRADA LOKETNÍHO KLOUBU EXPLOR</t>
  </si>
  <si>
    <t>0070614</t>
  </si>
  <si>
    <t>0070845</t>
  </si>
  <si>
    <t>DLAHA HÁČKOVÁ LCP KLÍČNÍ KOST TITAN</t>
  </si>
  <si>
    <t>0070900</t>
  </si>
  <si>
    <t>HŘEB HUMERUS TITAN</t>
  </si>
  <si>
    <t>0070920</t>
  </si>
  <si>
    <t>ZASLEPOVACÍ HLAVA HUMERUS PRODLUŽOVACÍ TITAN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</si>
  <si>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</si>
  <si>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</si>
  <si>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</si>
  <si>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</si>
  <si>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</si>
  <si>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</si>
  <si>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0071586</t>
  </si>
  <si>
    <t>FIXÁTOR HYBRIDNÍ KRUHOVÝ</t>
  </si>
  <si>
    <t>0071591</t>
  </si>
  <si>
    <t>0071595</t>
  </si>
  <si>
    <t>0071596</t>
  </si>
  <si>
    <t>0073578</t>
  </si>
  <si>
    <t>ŠROUB SAMOŘEZNÝ KORTIKÁLNÍ MINI FRAGMENT TITAN</t>
  </si>
  <si>
    <t>0073615</t>
  </si>
  <si>
    <t>DLAHA ADAPTAČNÍ  MINI FRAGMENT MINI FRAGMENT TITAN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</si>
  <si>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</si>
  <si>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</si>
  <si>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</si>
  <si>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</si>
  <si>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</si>
  <si>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</si>
  <si>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</si>
  <si>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</si>
  <si>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</si>
  <si>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</si>
  <si>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0074784</t>
  </si>
  <si>
    <t>ŠROUB DO KOSTI FIXAČNÍ</t>
  </si>
  <si>
    <t>0074790</t>
  </si>
  <si>
    <t>MATKA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</si>
  <si>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</si>
  <si>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</si>
  <si>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</si>
  <si>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</si>
  <si>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</si>
  <si>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</si>
  <si>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0076924</t>
  </si>
  <si>
    <t>0076929</t>
  </si>
  <si>
    <t>ZASLEPOVACÍ HLAVA FEMUR DISTÁLNÍ TITAN</t>
  </si>
  <si>
    <t>0076931</t>
  </si>
  <si>
    <t>HŘEB ELASTICKÝ TITAN</t>
  </si>
  <si>
    <t>0077114</t>
  </si>
  <si>
    <t>KOTVIČKA PRO SUTURU MENISKU VSTŘEBATELNÁ MITEK OMN</t>
  </si>
  <si>
    <t>0077116</t>
  </si>
  <si>
    <t>ŠROUB INTERFERENČNÍ TITANOVÝ KUROSAKA PRO REKONSTR</t>
  </si>
  <si>
    <t>0077170</t>
  </si>
  <si>
    <t>HŘEBÍK PRO REKONSTRUKCI KŘÍŽOVÉHO VAZU RIGIDFIX VS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</si>
  <si>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</si>
  <si>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</si>
  <si>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</si>
  <si>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</si>
  <si>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</si>
  <si>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0081999</t>
  </si>
  <si>
    <t>NPWT-V.A.C. GRANUFOAM (PU PĚNA) VELIKOST S</t>
  </si>
  <si>
    <t>0082000</t>
  </si>
  <si>
    <t>NPWT-V.A.C. GRANUFOAM (PU PĚNA) VELIKOST M</t>
  </si>
  <si>
    <t>0082001</t>
  </si>
  <si>
    <t>NPWT-V.A.C. GRANUFOAM (PU PĚNA) VELIKOST L</t>
  </si>
  <si>
    <t>0082079</t>
  </si>
  <si>
    <t>KRYTÍ COM 30 OBVAZOVÁ TEXTÍLIE KOMBINOVANÁ</t>
  </si>
  <si>
    <t>0082153</t>
  </si>
  <si>
    <t>NPWT-FÓLIE KRYCÍ</t>
  </si>
  <si>
    <t>0082521</t>
  </si>
  <si>
    <t>0083068</t>
  </si>
  <si>
    <t>DLAHA STERNÁLNÍ TITAN</t>
  </si>
  <si>
    <t>0083205</t>
  </si>
  <si>
    <t>DLAHA LCP PÁNEV SYMFÝZA OCEL</t>
  </si>
  <si>
    <t>0083212</t>
  </si>
  <si>
    <t>DLAHA LCP NIZKOPROFILOVÁ  REKONSTRUKČNÍ PÁNEV OCEL</t>
  </si>
  <si>
    <t>0083217</t>
  </si>
  <si>
    <t>0083227</t>
  </si>
  <si>
    <t>DLAHA LCP TIBIE DISTÁLNÍ ANTEROLATERÁLNÍ MALÝ FRAG</t>
  </si>
  <si>
    <t>0083228</t>
  </si>
  <si>
    <t>DLAHA LCP TIBIE DISTÁLNÍ MEDIÁLNÍ MALÝ FRAGMENT OC</t>
  </si>
  <si>
    <t>0083233</t>
  </si>
  <si>
    <t>0083242</t>
  </si>
  <si>
    <t>DLAHA LCP OLEKRANON MALÝ FRAGMENT OCEL TITAN</t>
  </si>
  <si>
    <t>0083266</t>
  </si>
  <si>
    <t>DLAHA LCP OCEL NOHA MINI FRAGMENT TITAN</t>
  </si>
  <si>
    <t>0083525</t>
  </si>
  <si>
    <t>NÁSTAVEC K SHAVERU FRÉZA FMS NESTERILNÍ</t>
  </si>
  <si>
    <t>0083526</t>
  </si>
  <si>
    <t>NÁSTAVEC K SHAVERU FRÉZA FMS NESTERILNÍ KULATÝ</t>
  </si>
  <si>
    <t>0083688</t>
  </si>
  <si>
    <t>DLAHA RADIÁLNÍ MATLOCK TI, UHL.STABIL.</t>
  </si>
  <si>
    <t>0083991</t>
  </si>
  <si>
    <t>ŠROUB ZAMYKACÍ HEXA DRIVE 7, APTUS RADIUS 2,5</t>
  </si>
  <si>
    <t>0083992</t>
  </si>
  <si>
    <t>0083993</t>
  </si>
  <si>
    <t>0084283</t>
  </si>
  <si>
    <t>ŠROUB KORTIKÁLNÍ TI T-DRIVE</t>
  </si>
  <si>
    <t>0084305</t>
  </si>
  <si>
    <t>0091802</t>
  </si>
  <si>
    <t>IMPLANTÁT KOSTNÍ UMĚLÁ NÁHRADA ŠTĚPU  CHRONOS STRI</t>
  </si>
  <si>
    <t>0091804</t>
  </si>
  <si>
    <t>0091805</t>
  </si>
  <si>
    <t>0096072</t>
  </si>
  <si>
    <t>IMPLANTÁT KOSTNÍ UMĚLÁ NÁHRADA TKÁNĚ  PEROSSAL  IN</t>
  </si>
  <si>
    <t>0097023</t>
  </si>
  <si>
    <t>DLAHA LCP METAFYZÁRNÍ MALÝ FRAGMENT OCEL TITAN</t>
  </si>
  <si>
    <t>0097029</t>
  </si>
  <si>
    <t>0097590</t>
  </si>
  <si>
    <t>ŠROUB INTERFERENČNÍ VSTŘEBATELNÝ MILAGRO PRO REKON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</si>
  <si>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</si>
  <si>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</si>
  <si>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</si>
  <si>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</si>
  <si>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</si>
  <si>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</si>
  <si>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</si>
  <si>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0098626</t>
  </si>
  <si>
    <t>PODLOŽKA TI</t>
  </si>
  <si>
    <t>0098648</t>
  </si>
  <si>
    <t>ŠROUB KANYLOVANÝ TI T-DRIVE</t>
  </si>
  <si>
    <t>0098656</t>
  </si>
  <si>
    <t>0098685</t>
  </si>
  <si>
    <t>0098686</t>
  </si>
  <si>
    <t>DRÁT TI; VRTACÍ; VODÍCÍ</t>
  </si>
  <si>
    <t>0099080</t>
  </si>
  <si>
    <t>ZÁSLEPKA,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</si>
  <si>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</si>
  <si>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</si>
  <si>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</si>
  <si>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</si>
  <si>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</si>
  <si>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</si>
  <si>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</si>
  <si>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0099934</t>
  </si>
  <si>
    <t>ŠROUB SAMOVRTNÝ KANYLOVANÝ VELKÝ FRAGMENT TITAN</t>
  </si>
  <si>
    <t>0099935</t>
  </si>
  <si>
    <t>0105253</t>
  </si>
  <si>
    <t>DLAHA NA OLEKRANON, ÚHL.STAB.,TI</t>
  </si>
  <si>
    <t>0105270</t>
  </si>
  <si>
    <t>DLAHA NA CALCANEUS, ÚHL.STAB.,TI</t>
  </si>
  <si>
    <t>0105290</t>
  </si>
  <si>
    <t>DLAHA RADIÁLNÍ, ÚHL.STAB.,TI</t>
  </si>
  <si>
    <t>0105308</t>
  </si>
  <si>
    <t>DLAHA FIBULÁRNÍ, ÚHL.STAB.,TI</t>
  </si>
  <si>
    <t>0105310</t>
  </si>
  <si>
    <t>0105312</t>
  </si>
  <si>
    <t>ŠROUB SPONGIÓZNÍ, HS3.0, SAMOŘEZNÝ, ÚHL.STAB.,TI</t>
  </si>
  <si>
    <t>0105325</t>
  </si>
  <si>
    <t>ŠROUB KORTIKÁLNÍ, HS3.0, SAMOŘEZNÝ, ÚHL.STAB.,TI</t>
  </si>
  <si>
    <t>0105326</t>
  </si>
  <si>
    <t>0105474</t>
  </si>
  <si>
    <t>NÁHRADA RAMENNÍ SMR HLAVICE HUMERÁLNÍ PR. 42,44,46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</si>
  <si>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</si>
  <si>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</si>
  <si>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</si>
  <si>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</si>
  <si>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</si>
  <si>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</si>
  <si>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</si>
  <si>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0105903</t>
  </si>
  <si>
    <t>DLAHA LCP RADIUS DISTÁLNÍ TITAN</t>
  </si>
  <si>
    <t>0105904</t>
  </si>
  <si>
    <t>ŠROUB LCP VARIABILNÍ ÚHEL TITAN</t>
  </si>
  <si>
    <t>0105905</t>
  </si>
  <si>
    <t>0106875</t>
  </si>
  <si>
    <t>ŠROUB KORTIKÁLNÍ, HS3.0, SAMOŘEZNÝ, TI</t>
  </si>
  <si>
    <t>0106876</t>
  </si>
  <si>
    <t>0106877</t>
  </si>
  <si>
    <t>0107118</t>
  </si>
  <si>
    <t>DLAHA LCP S/BEZ VARIABILNÍM ÚHLEM KLÍČNÍ KOST MALÝ</t>
  </si>
  <si>
    <t>0107120</t>
  </si>
  <si>
    <t>DLAHA LCP KLÍČNÍ KOST MALÝ FRAGMENT TITAN</t>
  </si>
  <si>
    <t>0107193</t>
  </si>
  <si>
    <t>NÁHRADA PRSTNÍHO KLOUBU NECEMENTOVANÁ MCP PYROKARB</t>
  </si>
  <si>
    <t>0107254</t>
  </si>
  <si>
    <t>DLAHA NA KLÍČNÍ KOST, ROZŠÍŘENÁ, ÚHL.STAB.,TI</t>
  </si>
  <si>
    <t>0107502</t>
  </si>
  <si>
    <t>0107768</t>
  </si>
  <si>
    <t>NÁHRADA PRSTNÍHO KLOUBU NECEMENTOVANÁ MCP SILIKONO</t>
  </si>
  <si>
    <t>0108027</t>
  </si>
  <si>
    <t>KOTVIČKA VSTŘEBATELNÁ HEALIX BR PRO SUTURU RC</t>
  </si>
  <si>
    <t>0108056</t>
  </si>
  <si>
    <t>DESTIČKA FIXAČNÍ TITANOVÁ KLAVIKULÁRNÍ</t>
  </si>
  <si>
    <t>0108134</t>
  </si>
  <si>
    <t xml:space="preserve">ŠROUB VSTŘEBATELNÝ INTERFERENČNÍ PRO REKONSTRUKCI </t>
  </si>
  <si>
    <t>0108136</t>
  </si>
  <si>
    <t>DLAŽKA, TI, FEMORÁLNÍ FIXAČNÍ, NÁHRADA AC LIGAMENT</t>
  </si>
  <si>
    <t>0108142</t>
  </si>
  <si>
    <t>DLAHA VOLÁRNÍ WATERSHED, APTUS RADIUS 2,5</t>
  </si>
  <si>
    <t>0108143</t>
  </si>
  <si>
    <t>DLAHA VOLÁRNÍ WATERSHED, DLOUHÁ, APTUS RADIUS 2,5</t>
  </si>
  <si>
    <t>0108757</t>
  </si>
  <si>
    <t>DLAHA ZAMYKACÍ PRO HLAVIČKU RADIA, APTUS</t>
  </si>
  <si>
    <t>0108764</t>
  </si>
  <si>
    <t>DLAHA LCP FIBULA DISTÁLNÍ MALÝ FRAGMENT OCEL TITAN</t>
  </si>
  <si>
    <t>0108768</t>
  </si>
  <si>
    <t>ŠROUB SAMOVRTNÝ STERNÁLNÍ TITAN</t>
  </si>
  <si>
    <t>0110101</t>
  </si>
  <si>
    <t>HŘEB KLAVIKULÁRNÍ, STATICKÝ</t>
  </si>
  <si>
    <t>0111971</t>
  </si>
  <si>
    <t>ŠROUB KORTIKÁLNÍ TI SMART-DRIVE</t>
  </si>
  <si>
    <t>0111972</t>
  </si>
  <si>
    <t>ŠROUB UZAMYKATELNÝ KORTIKÁLNÍ TI SMART-DRIVE</t>
  </si>
  <si>
    <t>0111983</t>
  </si>
  <si>
    <t>ŠROUB KOMPRESNÍ HBS2 TI T-DRIVE</t>
  </si>
  <si>
    <t>0111995</t>
  </si>
  <si>
    <t>DLAHA RADIÁLNÍ IXOS P4 TI, UHL.STABIL.</t>
  </si>
  <si>
    <t>0111996</t>
  </si>
  <si>
    <t>DLAHA RADIÁLNÍ IXOS P4 WAVE TI, UHL.STABIL.</t>
  </si>
  <si>
    <t>0112074</t>
  </si>
  <si>
    <t>CEMENT KOSTNÍ VANCOGENX VANCOMYCIN+GENTAMICIN 1X40</t>
  </si>
  <si>
    <t>0112572</t>
  </si>
  <si>
    <t>DRÁT HBS2 TI</t>
  </si>
  <si>
    <t>0163200</t>
  </si>
  <si>
    <t>IMPLANTÁT KRANIOFACIÁLNÍ LA FÓRTE SYSTÉM</t>
  </si>
  <si>
    <t>0163241</t>
  </si>
  <si>
    <t xml:space="preserve">IMPLANTÁT MAXILLOFACIÁLNÍ STŘEDNÍ OBLIČEJOVÁ ETÁŽ </t>
  </si>
  <si>
    <t>0163243</t>
  </si>
  <si>
    <t>0163244</t>
  </si>
  <si>
    <t>0163251</t>
  </si>
  <si>
    <t>0163440</t>
  </si>
  <si>
    <t>IMPLANTÁT MANDIBULÁRNÍ DOLNÍ ČELIST FIXAČNÍ MATRIX</t>
  </si>
  <si>
    <t>0111984</t>
  </si>
  <si>
    <t>0008319</t>
  </si>
  <si>
    <t>FIXÁTOR ZEVNÍ - SVORKA - T, 90007</t>
  </si>
  <si>
    <t>0109054</t>
  </si>
  <si>
    <t xml:space="preserve">ŠROUB HLADKÝ PRO FIXACI FRAKTURY V DISTÁLNÍ ČÁSTI </t>
  </si>
  <si>
    <t>0001736</t>
  </si>
  <si>
    <t>0108144</t>
  </si>
  <si>
    <t>DLAHA VOLÁRNÍ KOREKČNÍ ÚZKÁ XL, APTUS RADIUS 2,5</t>
  </si>
  <si>
    <t>0013054</t>
  </si>
  <si>
    <t>STAPLER KOŽNÍ, 35 NEREZ.OCEL. NÁPLNÍ PMW35,PMR35</t>
  </si>
  <si>
    <t>0082421</t>
  </si>
  <si>
    <t>NPWT-VIVANOMED (PU PĚNA) VELIKOST M</t>
  </si>
  <si>
    <t>0082418</t>
  </si>
  <si>
    <t>NPWT-VIVANOTEC NÁDOBA SBĚRNÁ 800ML</t>
  </si>
  <si>
    <t>0035068</t>
  </si>
  <si>
    <t>ŠROUB SAMOVRTNÝ XC, STERILNÍ 9991XXXX</t>
  </si>
  <si>
    <t>0042073</t>
  </si>
  <si>
    <t>0008239</t>
  </si>
  <si>
    <t>FIXÁTOR ZEVNÍ ZÁPĚSTÍ TYP PENNIG    35001</t>
  </si>
  <si>
    <t>0031475</t>
  </si>
  <si>
    <t>0024990</t>
  </si>
  <si>
    <t>KOTVIČKA TITANOVÁ EASY PRO SUTURU RC</t>
  </si>
  <si>
    <t>0031490</t>
  </si>
  <si>
    <t>DLAHA LCP TIBIE PROXIMÁLNÍ VELKÝ FRAGMENT OCEL TIT</t>
  </si>
  <si>
    <t>0062220</t>
  </si>
  <si>
    <t>SÍŤKA VICRYLOVÁ VM96</t>
  </si>
  <si>
    <t>0111985</t>
  </si>
  <si>
    <t>0097835</t>
  </si>
  <si>
    <t>DRÁT VODÍCÍ</t>
  </si>
  <si>
    <t>0111959</t>
  </si>
  <si>
    <t>DLAHA PRO DISTÁLNÍ ULNU, APTUS RADIUS 2,5</t>
  </si>
  <si>
    <t>0111988</t>
  </si>
  <si>
    <t>0082422</t>
  </si>
  <si>
    <t>NPWT-VIVANOMED (PU PĚNA) VELIKOST L</t>
  </si>
  <si>
    <t>0083990</t>
  </si>
  <si>
    <t>0024991</t>
  </si>
  <si>
    <t>KOTVIČKA TITANOVÁ QUICK PRO SUTURU RC</t>
  </si>
  <si>
    <t>0073963</t>
  </si>
  <si>
    <t>0001974</t>
  </si>
  <si>
    <t>PODLOŽKA SPONGIOZNÍ OCEL</t>
  </si>
  <si>
    <t>0001369</t>
  </si>
  <si>
    <t>FIXÁTOR ZEVNÍ, MALÝ, SYNTHES</t>
  </si>
  <si>
    <t>0001387</t>
  </si>
  <si>
    <t>0001380</t>
  </si>
  <si>
    <t>0105327</t>
  </si>
  <si>
    <t>0001341</t>
  </si>
  <si>
    <t>0001223</t>
  </si>
  <si>
    <t>0042396</t>
  </si>
  <si>
    <t>0083232</t>
  </si>
  <si>
    <t>DLAHA LCP TIBIE DISTÁLNÍ MEDIÁLNÍ MALÝ FRAGMENT TI</t>
  </si>
  <si>
    <t>0083230</t>
  </si>
  <si>
    <t>0082420</t>
  </si>
  <si>
    <t>NPWT-VIVANOMED (PU PĚNA) VELIKOST S</t>
  </si>
  <si>
    <t>0105748</t>
  </si>
  <si>
    <t>0008245</t>
  </si>
  <si>
    <t>FIXÁTOR ZEVNÍ - SVORKA FIXAČNÍ, PRO ULNU    37050</t>
  </si>
  <si>
    <t>0008238</t>
  </si>
  <si>
    <t>FIXÁTOR ZEVNÍ ZÁPĚSTÍ TYP PENNIG    35000</t>
  </si>
  <si>
    <t>0097802</t>
  </si>
  <si>
    <t>DLAHA LCP HUMERUS DISTÁLNÍ MALÝ FRAGMENT OCEL TITA</t>
  </si>
  <si>
    <t>0096079</t>
  </si>
  <si>
    <t>IMPLANTÁT KOSTNÍ UMĚLÁ NÁHRADA TKÁNĚ  OSTEOSET</t>
  </si>
  <si>
    <t>0006849</t>
  </si>
  <si>
    <t>ŠROUB KORTIKÁLNÍ PRO PENNIG                3510X</t>
  </si>
  <si>
    <t>0074819</t>
  </si>
  <si>
    <t>SPOJKA</t>
  </si>
  <si>
    <t>0017747</t>
  </si>
  <si>
    <t>0001324</t>
  </si>
  <si>
    <t>DLAHA MINI FRAGMENT OCEL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</si>
  <si>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</si>
  <si>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</si>
  <si>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</si>
  <si>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</si>
  <si>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</si>
  <si>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</si>
  <si>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</si>
  <si>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</si>
  <si>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</si>
  <si>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</si>
  <si>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0001255</t>
  </si>
  <si>
    <t>0108575</t>
  </si>
  <si>
    <t>ŠROUB PRO REKONSTRUKCI ACL VSTŘEBATELNÝ</t>
  </si>
  <si>
    <t>0099077</t>
  </si>
  <si>
    <t>HŘEB FEMORÁLNÍ PROXIMÁLNÍ DLOUHÝ L/R, TI</t>
  </si>
  <si>
    <t>0008318</t>
  </si>
  <si>
    <t>FIXÁTOR ZEVNÍ - SVORKA PŘÍMÁ, 90006</t>
  </si>
  <si>
    <t>0035066</t>
  </si>
  <si>
    <t>FIXÁTOR ZEVNÍ LOKETNÍ, 100070</t>
  </si>
  <si>
    <t>0098638</t>
  </si>
  <si>
    <t>0031450</t>
  </si>
  <si>
    <t>ŠROUB LCP SAMOŘEZNÝ MALÝ FRAGMENT OCEL</t>
  </si>
  <si>
    <t>0042395</t>
  </si>
  <si>
    <t>0112868</t>
  </si>
  <si>
    <t>DLAHA PRO DÉZU ZÁPĚSTÍ APTUS WRIST 2,5</t>
  </si>
  <si>
    <t>0097861</t>
  </si>
  <si>
    <t>0111997</t>
  </si>
  <si>
    <t>DLAHA RADIÁLNÍ IXOS D4 TI, UHL.STABIL.</t>
  </si>
  <si>
    <t>0105746</t>
  </si>
  <si>
    <t>0105321</t>
  </si>
  <si>
    <t>0105287</t>
  </si>
  <si>
    <t>DLAHA NA DISTÁLNÍ HUMERUS, ÚHL.STAB.,TI</t>
  </si>
  <si>
    <t>0112573</t>
  </si>
  <si>
    <t>0001749</t>
  </si>
  <si>
    <t>0105283</t>
  </si>
  <si>
    <t>0105328</t>
  </si>
  <si>
    <t>0008246</t>
  </si>
  <si>
    <t xml:space="preserve">FIXÁTOR ZEVNÍ - SVORKA - T, RENTGENTRANSPARENTNÍ, </t>
  </si>
  <si>
    <t>0001325</t>
  </si>
  <si>
    <t>0083256</t>
  </si>
  <si>
    <t>DLAHA LCP TIBIE PROXIMÁLNÍ MALÝ FRAGMENT OCEL TITA</t>
  </si>
  <si>
    <t>0112862</t>
  </si>
  <si>
    <t>DLAHA PRO ČTYŘROHOU DÉZU, APTUS HAND 2,0 / 2,3</t>
  </si>
  <si>
    <t>0112870</t>
  </si>
  <si>
    <t>DLAHA PRO CELKOVOU DÉZU ZÁPĚSTÍ APTUS WRIST 2,5</t>
  </si>
  <si>
    <t>0006879</t>
  </si>
  <si>
    <t xml:space="preserve">FIXÁTOR ZEVNÍ CYLINDR SFÉRICKÝ,                   </t>
  </si>
  <si>
    <t>0105255</t>
  </si>
  <si>
    <t>0082141</t>
  </si>
  <si>
    <t>NPWT-RENASYS F PŘEVAZOVÝ SET MALÝ S</t>
  </si>
  <si>
    <t>0112865</t>
  </si>
  <si>
    <t>DLAHA ZAMYKACÍ MŘÍŽKOVÁ, APTUS HAND 1,2 / 1,5</t>
  </si>
  <si>
    <t>0111917</t>
  </si>
  <si>
    <t>ŠROUB ZAMYKACÍ HEXA DRIVE 4, APTUS HAND 1,2 / 1,5</t>
  </si>
  <si>
    <t>0082143</t>
  </si>
  <si>
    <t>NPWT-RENASYS F PŘEVAZOVÝ SET VELKÝ L</t>
  </si>
  <si>
    <t>0111918</t>
  </si>
  <si>
    <t>0107194</t>
  </si>
  <si>
    <t>0049999</t>
  </si>
  <si>
    <t>EXTRAKTOR SVOREK PROXIMATE</t>
  </si>
  <si>
    <t>0107484</t>
  </si>
  <si>
    <t>DLAHA LCP HUMERUS DISTÁLNÍ MALÝ FRAGMNENT OCEL TIT</t>
  </si>
  <si>
    <t>0193914</t>
  </si>
  <si>
    <t>IMPLANTÁT KOSTNÍ UMĚLÁ NÁHRADA TKÁNĚ BONALIVE GRAN</t>
  </si>
  <si>
    <t>0070615</t>
  </si>
  <si>
    <t>0073264</t>
  </si>
  <si>
    <t>K-DRÁT MEDIN</t>
  </si>
  <si>
    <t>0112551</t>
  </si>
  <si>
    <t>ŠROUB KORTIKÁLNÍ SAMOŘEZNÝ TI</t>
  </si>
  <si>
    <t>0112545</t>
  </si>
  <si>
    <t>ŠROUB UZAMYKATELNÝ SAMOŘEZNÝ TI</t>
  </si>
  <si>
    <t>0112559</t>
  </si>
  <si>
    <t>DLAHA RADIÁLNÍ DISTÁLNÍ VOLÁRNÍ TI</t>
  </si>
  <si>
    <t>0066966</t>
  </si>
  <si>
    <t>IMPLANTÁT SPINÁLNÍ SYSTÉM USS UNIVERZÁLNÍ HRUDNÍ B</t>
  </si>
  <si>
    <t>0112548</t>
  </si>
  <si>
    <t>ŠROUB KORTIKÁLNÍ UZAMYKATELNÝ SAMOŘEZNÝ TI</t>
  </si>
  <si>
    <t>0163446</t>
  </si>
  <si>
    <t>0106853</t>
  </si>
  <si>
    <t>DLAHA RADIÁLNÍ VOLÁRNÍ DVR PRO FIX.FRAK.V DISTÁLNÍ</t>
  </si>
  <si>
    <t>0070537</t>
  </si>
  <si>
    <t>NÁHRADA KLOUBU LOKTE</t>
  </si>
  <si>
    <t>0070536</t>
  </si>
  <si>
    <t>0193913</t>
  </si>
  <si>
    <t>0031344</t>
  </si>
  <si>
    <t>DLAHA LCP RADIUS DISTÁLNÍ MINI FRAGMENT OCEL TITAN</t>
  </si>
  <si>
    <t>0113638</t>
  </si>
  <si>
    <t>DLAHA RADIÁLNÍ KOREKČNÍ RECOS TI, UHL.STABIL.</t>
  </si>
  <si>
    <t>0042392</t>
  </si>
  <si>
    <t>0105278</t>
  </si>
  <si>
    <t>DLAHA NA PROXIMÁLNÍ HUMERUS, ÚHL.STAB.,TI</t>
  </si>
  <si>
    <t>0083995</t>
  </si>
  <si>
    <t>DLAHA VOLÁRNÍ FRACT., APTUS RADIUS 2,5</t>
  </si>
  <si>
    <t>0107930</t>
  </si>
  <si>
    <t>ŠROUB CHARLOTTE FIXACE NOHY</t>
  </si>
  <si>
    <t>0097742</t>
  </si>
  <si>
    <t>0112869</t>
  </si>
  <si>
    <t>0030470</t>
  </si>
  <si>
    <t>0074960</t>
  </si>
  <si>
    <t>ŠROUB ZAJIŠŤOVACÍ SE ZÁVITEM, PŘÍMÝ</t>
  </si>
  <si>
    <t>0099554</t>
  </si>
  <si>
    <t>KOTVA FASTAK PRO RAMENO S DRŽADLEM AR-1324HF</t>
  </si>
  <si>
    <t>0163225</t>
  </si>
  <si>
    <t>0017347</t>
  </si>
  <si>
    <t>ŠROUB SPONGIOZNÍ VELKÝ FRAGMENT OCEL</t>
  </si>
  <si>
    <t>0112498</t>
  </si>
  <si>
    <t>SYSTÉM KOTVÍCÍ PRO KOLENO</t>
  </si>
  <si>
    <t>0083291</t>
  </si>
  <si>
    <t>ŠROUB LCP KANYLOVANÝ OCEL</t>
  </si>
  <si>
    <t>0111960</t>
  </si>
  <si>
    <t>0083263</t>
  </si>
  <si>
    <t>DLAHA LCP TIBIE PROXIMÁLNÍ LATERÁLNÍ MALÝ FRAGMENT</t>
  </si>
  <si>
    <t>0073492</t>
  </si>
  <si>
    <t>0096073</t>
  </si>
  <si>
    <t>0106667</t>
  </si>
  <si>
    <t>KOTVA PRO RAMENO SWIVELOCK</t>
  </si>
  <si>
    <t>0083287</t>
  </si>
  <si>
    <t>ŠROUB LCP KANYLOVANÝ OCEL TITAN</t>
  </si>
  <si>
    <t>0083253</t>
  </si>
  <si>
    <t>DLAHA LCP FEMUR PROXIMÁLNÍ VELKÝ FRAGMENT OCEL</t>
  </si>
  <si>
    <t>0074962</t>
  </si>
  <si>
    <t>0083462</t>
  </si>
  <si>
    <t>ŠROUB UZAMYKATELNÝ TI</t>
  </si>
  <si>
    <t>0097560</t>
  </si>
  <si>
    <t>0112839</t>
  </si>
  <si>
    <t>FIXÁTOR ZEVNÍ DYNAMICKÝ AXIÁLNÍ PROCALLUS, 90001</t>
  </si>
  <si>
    <t>0113483</t>
  </si>
  <si>
    <t>DLAHA HUMERÁLNÍ DISTÁLNÍ MEDIÁLNÍ 0-12OTV. TI</t>
  </si>
  <si>
    <t>0006826</t>
  </si>
  <si>
    <t xml:space="preserve">FIXÁTOR ZEVNÍ VÁLEC EXCENTRICKÝ,                  </t>
  </si>
  <si>
    <t>0042708</t>
  </si>
  <si>
    <t>DLAHA PRO ZKRÁCENÍ ULNY A RADIUSU TI, UHL.STABIL.</t>
  </si>
  <si>
    <t>0113485</t>
  </si>
  <si>
    <t>DLAHA HUMERÁLNÍ DISTÁLNÍ DORZOLATER. 0-12OTV. TI</t>
  </si>
  <si>
    <t>0110648</t>
  </si>
  <si>
    <t xml:space="preserve">DLAHA LCP TIBIE PROXIMÁLNÍ DORZÁLNÍ MEDIÁLNÍ OCEL </t>
  </si>
  <si>
    <t>0107204</t>
  </si>
  <si>
    <t>NÁHRADA KLOUBU LOKTE KARBON NECEMENTOVANÁ, HLAVIČK</t>
  </si>
  <si>
    <t>0111986</t>
  </si>
  <si>
    <t>DLAHA RADIÁLNÍ IXOS DL4 TI, UHL.STABIL.</t>
  </si>
  <si>
    <t>0111990</t>
  </si>
  <si>
    <t>DLAHA RADIÁLNÍ IXOS P2 TI, UHL.STABIL.</t>
  </si>
  <si>
    <t>0017351</t>
  </si>
  <si>
    <t>0107206</t>
  </si>
  <si>
    <t>NÁHRADA KLOUBU LOKTE KARBON NECEMENTOVANÁ, DŘÍK ST</t>
  </si>
  <si>
    <t>0112838</t>
  </si>
  <si>
    <t>FIXÁTOR ZEVNÍ DYNAMICKÝ AXIÁLNÍ PROCALLUS, 90000</t>
  </si>
  <si>
    <t>09227</t>
  </si>
  <si>
    <t>I. V. APLIKACE KRVE NEBO KREVNÍCH DERIVÁTŮ</t>
  </si>
  <si>
    <t>53152</t>
  </si>
  <si>
    <t>OTEVŘENÁ REPOZICE A OSTEOSYNTÉZA ZLOMENINY NEBO LU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</si>
  <si>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</si>
  <si>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</si>
  <si>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</si>
  <si>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</si>
  <si>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</si>
  <si>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</si>
  <si>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</si>
  <si>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</si>
  <si>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</si>
  <si>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</si>
  <si>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53459</t>
  </si>
  <si>
    <t>OTEVŘENÁ REPOZICE NITROKLOUBNÍCH LUXAČNÍCH ZLOMENI</t>
  </si>
  <si>
    <t>53463</t>
  </si>
  <si>
    <t>OTEVŘENÁ REPOZICE A OSTEOSYNTÉZA PATELY NEBO PATEL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</si>
  <si>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</si>
  <si>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</si>
  <si>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</si>
  <si>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</si>
  <si>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</si>
  <si>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</si>
  <si>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</si>
  <si>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</si>
  <si>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56414</t>
  </si>
  <si>
    <t>MIKROCHIRURGICKÁ SUTURA NERVU S AUTOTRANSPLANTÁTEM</t>
  </si>
  <si>
    <t>61117</t>
  </si>
  <si>
    <t>SUTURA DIGITÁLNÍHO NEBO KOMUNÁLNÍHO DIGITÁLNÍHO NE</t>
  </si>
  <si>
    <t>61139</t>
  </si>
  <si>
    <t>ODBĚR ŠLACHOVÉHO ŠTĚPU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</si>
  <si>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</si>
  <si>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</si>
  <si>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</si>
  <si>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</si>
  <si>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61213</t>
  </si>
  <si>
    <t>IMPLANTACE SILIKONU PŘI DEFEKTU ŠLACHY</t>
  </si>
  <si>
    <t>61217</t>
  </si>
  <si>
    <t>TRANSPOZICE ŠLACHY FLEXORU</t>
  </si>
  <si>
    <t>61233</t>
  </si>
  <si>
    <t>KAPSULOTOMIE MP NEBO IP KLOUBU</t>
  </si>
  <si>
    <t>61237</t>
  </si>
  <si>
    <t>KOREKČNÍ OSTEOTOMIE FALANGY NEBO METAKARPU</t>
  </si>
  <si>
    <t>61253</t>
  </si>
  <si>
    <t xml:space="preserve">PALM. APONEUREKTOMIE U DLAŇOVÉ FORMY DUPUYTRENOVY </t>
  </si>
  <si>
    <t>66039</t>
  </si>
  <si>
    <t>SLOŽITÁ OPERAČNÍ ARTROSKOPIE</t>
  </si>
  <si>
    <t>66133</t>
  </si>
  <si>
    <t>UDRŽOVÁNÍ PROPLACHOVÉ LAVÁŽE ZA JEDEN DEN</t>
  </si>
  <si>
    <t>66419</t>
  </si>
  <si>
    <t>ARTROPLASTIKA ZÁPĚSTÍ A RUKY</t>
  </si>
  <si>
    <t>66423</t>
  </si>
  <si>
    <t>ODSTRANĚNÍ EXOSTÓZY DORZA RUKY</t>
  </si>
  <si>
    <t>66429</t>
  </si>
  <si>
    <t>SYNOVEKTOMIE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</si>
  <si>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</si>
  <si>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</si>
  <si>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</si>
  <si>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</si>
  <si>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</si>
  <si>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</si>
  <si>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</si>
  <si>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</si>
  <si>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66633</t>
  </si>
  <si>
    <t>PSEUDOARTRÓZA KRČKU FEMORU - REKONSTRUKCE</t>
  </si>
  <si>
    <t>66643</t>
  </si>
  <si>
    <t>ARTRODÉZA NA DK S VÝJIMKOU KYČELNÍHO A SI KLOUBU</t>
  </si>
  <si>
    <t>66673</t>
  </si>
  <si>
    <t>OPERACE RECIDIVUJÍCÍ LUXACE HLAVIČKY FIBULY</t>
  </si>
  <si>
    <t>66679</t>
  </si>
  <si>
    <t>EXARTIKULACE (AMPUTACE METATARZÁLNÍ) FALANGEÁLNÍ -</t>
  </si>
  <si>
    <t>66683</t>
  </si>
  <si>
    <t>AMPUTACE JEDNOHO PAPRSKU DOLNÍ KONČETINY</t>
  </si>
  <si>
    <t>66689</t>
  </si>
  <si>
    <t xml:space="preserve">METATARZOFALANGEÁLNÍ INTERPOZIČNÍ ARTROPLASTIKA - </t>
  </si>
  <si>
    <t>66723</t>
  </si>
  <si>
    <t>REKONSTRUKCE PAKLOUBU V OBLASTI HLEZNA NEBO NOHY</t>
  </si>
  <si>
    <t>66749</t>
  </si>
  <si>
    <t>REKONSTRUKCE VAZŮ TC KLOUBU</t>
  </si>
  <si>
    <t>66753</t>
  </si>
  <si>
    <t>REPARACE ACHILLOVY ŠLACHY - ZASTARALÁ RUPTURA</t>
  </si>
  <si>
    <t>66829</t>
  </si>
  <si>
    <t>ZAVEDENÍ PROPLACHOVÉ LAVÁŽE</t>
  </si>
  <si>
    <t>66859</t>
  </si>
  <si>
    <t>DENERVACE VELKÝCH KLOUBŮ A SVALŮ</t>
  </si>
  <si>
    <t>66879</t>
  </si>
  <si>
    <t>OTEVŘENÁ SPONGIOPLASTIKA</t>
  </si>
  <si>
    <t>66919</t>
  </si>
  <si>
    <t>SEKVESTROTOMIE</t>
  </si>
  <si>
    <t>66929</t>
  </si>
  <si>
    <t>TENOLÝZA - ROZSÁHLÉ UVOLNĚNÍ JEDNÉ ŠLACHY - MIMO R</t>
  </si>
  <si>
    <t>66933</t>
  </si>
  <si>
    <t>TENODÉZA - MIMO RUKY</t>
  </si>
  <si>
    <t>67233</t>
  </si>
  <si>
    <t>AKUTNÍ SUTURA EXTENZOROVÉHO APARÁTU KOLENA S REKON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</si>
  <si>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</si>
  <si>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</si>
  <si>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</si>
  <si>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</si>
  <si>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</si>
  <si>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</si>
  <si>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09567</t>
  </si>
  <si>
    <t>(VZP) ZÁKROK NA LEVÉ STRANĚ</t>
  </si>
  <si>
    <t>66041</t>
  </si>
  <si>
    <t>REKONSTRUKČNÍ ARTROSKOPIE SLOŽITÁ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</si>
  <si>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</si>
  <si>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</si>
  <si>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</si>
  <si>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</si>
  <si>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</si>
  <si>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</si>
  <si>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</si>
  <si>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</si>
  <si>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66515</t>
  </si>
  <si>
    <t>AKROMIOKLAVIKULÁRNÍ / STERNOKLAVIKULÁRNÍ REKONSTRU</t>
  </si>
  <si>
    <t>66637</t>
  </si>
  <si>
    <t>REKONSTRUKCE / OSTEOTOMIE NA DK - MIMO NOHY</t>
  </si>
  <si>
    <t>51850</t>
  </si>
  <si>
    <t>PŘEVAZ RÁNY METODOU V. A. C. (VACUUM ASISTED CLOSU</t>
  </si>
  <si>
    <t>66461</t>
  </si>
  <si>
    <t>REKONSTRUKCE PAKLOUBU NA HK</t>
  </si>
  <si>
    <t>66437</t>
  </si>
  <si>
    <t>REKONSTRUKCE VAZŮ ZÁPĚSTÍ A RUKY</t>
  </si>
  <si>
    <t>66947</t>
  </si>
  <si>
    <t>ODBĚR FASCIÁLNÍHO NEBO KOSTNÍHO ŠTĚPU</t>
  </si>
  <si>
    <t>51311</t>
  </si>
  <si>
    <t>SPLENEKTOMIE</t>
  </si>
  <si>
    <t>66815</t>
  </si>
  <si>
    <t>AUTOGENNÍ ŠTĚP</t>
  </si>
  <si>
    <t>66817</t>
  </si>
  <si>
    <t>VÝPLŇ DUTINY</t>
  </si>
  <si>
    <t>66867</t>
  </si>
  <si>
    <t>EXCIZE A EXSTIRPACE SVALOVÉ - JEDNODUCHÉ</t>
  </si>
  <si>
    <t>62410</t>
  </si>
  <si>
    <t>ŠTĚP PŘI POPÁLENÍ - DLAŇ, DORSUM RUKY, NOHY NEBO D</t>
  </si>
  <si>
    <t>53155</t>
  </si>
  <si>
    <t>OTEVŘENÁ REPOZICE - SYNTÉZA LUXACE KARPU - INTRAAR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</si>
  <si>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</si>
  <si>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</si>
  <si>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</si>
  <si>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</si>
  <si>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</si>
  <si>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</si>
  <si>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</si>
  <si>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</si>
  <si>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</si>
  <si>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</si>
  <si>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</si>
  <si>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</si>
  <si>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61255</t>
  </si>
  <si>
    <t>ROZŠÍŘENÁ APONEUREKTOMIE U FORMY DUPUYTRENOVY KONT</t>
  </si>
  <si>
    <t>53161</t>
  </si>
  <si>
    <t>OTEVŘENÁ REPOZICE A OSTEOSYNTÉZA IZOLOVANÉ ZLOMENI</t>
  </si>
  <si>
    <t>53257</t>
  </si>
  <si>
    <t xml:space="preserve">OTEVŘENÁ REPOZICE A OSTEOSYNTÉZA ZLOMENINY KLÍČNÍ </t>
  </si>
  <si>
    <t>53467</t>
  </si>
  <si>
    <t>ZLOMENINY TIBIÁLNÍHO NEBO FIBULÁRNÍHO PLATEAU TIBI</t>
  </si>
  <si>
    <t>53517</t>
  </si>
  <si>
    <t>SUTURA NEBO REINSERCE ŠLACHY FLEXORU RUKY A ZÁPĚST</t>
  </si>
  <si>
    <t>53461</t>
  </si>
  <si>
    <t>ZLOMENINA HORNÍHO KONCE TIBIE - DIAKONDYLICKÁ - (T</t>
  </si>
  <si>
    <t>NEKREKTOMIE DO 5 % POVRCHU TĚLA - TANGENCIÁLNÍ NEB</t>
  </si>
  <si>
    <t>53485</t>
  </si>
  <si>
    <t>ZLOMENINY PÁNEVNÍHO KRUHU - NESTABILNÍ - S OPERAČN</t>
  </si>
  <si>
    <t>99980</t>
  </si>
  <si>
    <t>(VZP) PACIENT S DIAGNOSTIKOVANÝM POLYTRAUMATEM S I</t>
  </si>
  <si>
    <t>62640</t>
  </si>
  <si>
    <t>ODBĚR DERMOEPIDERMÁLNÍHO ŠTĚPU: 1 - 5 % Z PLOCHY P</t>
  </si>
  <si>
    <t>66847</t>
  </si>
  <si>
    <t>TRANSPOZICE / TRANSPLANTACE ŠLACHY</t>
  </si>
  <si>
    <t>61135</t>
  </si>
  <si>
    <t>AUTOTRANSPLANTACE KOŽNÍM ŠTĚPEM V PLNÉ TLOUŠTCE DO</t>
  </si>
  <si>
    <t>66417</t>
  </si>
  <si>
    <t>ARTRODÉZA MALÝCH KLOUBŮ RUKY A NOHY - JEDNOHO</t>
  </si>
  <si>
    <t>66871</t>
  </si>
  <si>
    <t>EXSTIRPACE BURZY - HLUBOKÁ</t>
  </si>
  <si>
    <t>61221</t>
  </si>
  <si>
    <t>REKONSTRUKCE EXTENZOROVÉHO APARÁTU PRSTU RUKY</t>
  </si>
  <si>
    <t>66665</t>
  </si>
  <si>
    <t>REKONSTRUKCE CHRONICKÉ NESTABILITY KOLENNÍHO KLOUB</t>
  </si>
  <si>
    <t>53521</t>
  </si>
  <si>
    <t>SUTURA ACHILLOVY ŠLACHY - ČERSTVÁ RUPTURA</t>
  </si>
  <si>
    <t>53451</t>
  </si>
  <si>
    <t>OTEVŘENÁ REPOZICE ZLOMENINY NEBO LUXACE JEDNOHO ME</t>
  </si>
  <si>
    <t>66881</t>
  </si>
  <si>
    <t>EXCIZE / EXSTIRPACE EXOSTÓZY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</si>
  <si>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</si>
  <si>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</si>
  <si>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</si>
  <si>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</si>
  <si>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66931</t>
  </si>
  <si>
    <t xml:space="preserve">TENOLÝZA - ROZSÁHLÉ UVOLNĚNÍ KAŽDÉ DALŠÍ ŠLACHY - </t>
  </si>
  <si>
    <t>61215</t>
  </si>
  <si>
    <t>REKONSTRUKCE ŠLACHY FLEXORU ŠTĚPEM</t>
  </si>
  <si>
    <t>66921</t>
  </si>
  <si>
    <t>EXKOCHLEACE A SPONGIOPLASTIKA</t>
  </si>
  <si>
    <t>66661</t>
  </si>
  <si>
    <t>SUTURA MENISKU</t>
  </si>
  <si>
    <t>09569</t>
  </si>
  <si>
    <t>(VZP) ZÁKROK NA PRAVÉ STRANĚ</t>
  </si>
  <si>
    <t>53415</t>
  </si>
  <si>
    <t>ZAVŘENÁ REPOZICE LUXACE KOLENNÍHO KLOUBU NEBO PATE</t>
  </si>
  <si>
    <t>57221</t>
  </si>
  <si>
    <t>OPERAČNÍ STABILIZACE HRUDNÍKU PO ÚRAZE - JEDNA STR</t>
  </si>
  <si>
    <t>66827</t>
  </si>
  <si>
    <t>ZAVEDENÍ EXTENZE - SKELETÁLNÍ TRAKCE</t>
  </si>
  <si>
    <t>66887</t>
  </si>
  <si>
    <t>FASCIÁLNÍ REKONSTRUKCE ROZSÁHLÁ NA KONČETINÁCH</t>
  </si>
  <si>
    <t>66465</t>
  </si>
  <si>
    <t>REPARACE ŠLACHY M. BICEPS BRACHII</t>
  </si>
  <si>
    <t>67225</t>
  </si>
  <si>
    <t>ARTRODÉZA NA HK</t>
  </si>
  <si>
    <t>66435</t>
  </si>
  <si>
    <t>REKONSTRUKCE PSEUDOARTROZY NEBO EXCIZE ČLUNKOVÉ KO</t>
  </si>
  <si>
    <t>53511</t>
  </si>
  <si>
    <t>SUTURA ŠLACHY EXTENZORU - MIMO RUKU A ZÁPĚSTÍ A KO</t>
  </si>
  <si>
    <t>66925</t>
  </si>
  <si>
    <t>ODSTRANĚNÍ VOLNÝCH TĚLES Z VELKÝCH KLOUBŮ ARTROTOM</t>
  </si>
  <si>
    <t>66915</t>
  </si>
  <si>
    <t>DEKOMPRESE FASCIÁLNÍHO LOŽE</t>
  </si>
  <si>
    <t>66865</t>
  </si>
  <si>
    <t>EXCIZE A EXSTIRPACE KOSTI - RESEKCE A NÁHRADA JINÝ</t>
  </si>
  <si>
    <t>66641</t>
  </si>
  <si>
    <t>POZDNÍ REKONSTRUKCE EXTENZOROVÉHO APARÁTU KOLENA</t>
  </si>
  <si>
    <t>53455</t>
  </si>
  <si>
    <t>OTEVŘENÁ REPOZICE ZLOMENINY KOSTI PATNÍ</t>
  </si>
  <si>
    <t>66431</t>
  </si>
  <si>
    <t>REKONSTRUKCE / OSTEOTOMIE FALANGY, METAKARPU - PRV</t>
  </si>
  <si>
    <t>67227</t>
  </si>
  <si>
    <t>UVOLNĚNÍ SVALU / ŠLACHY</t>
  </si>
  <si>
    <t>66681</t>
  </si>
  <si>
    <t>66037</t>
  </si>
  <si>
    <t>JEDNODUCHÁ OPERAČNÍ ARTROSKOPIE</t>
  </si>
  <si>
    <t>61235</t>
  </si>
  <si>
    <t>ARTHRODÉZA MP NEBO IP KLOUBU</t>
  </si>
  <si>
    <t>66725</t>
  </si>
  <si>
    <t>REKONSTRUKCE / OSTEOTOMIE PATNÍ KOSTI</t>
  </si>
  <si>
    <t>66451</t>
  </si>
  <si>
    <t>ARTROPLASTIKA LOKETNÍHO KLOUBU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</si>
  <si>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</si>
  <si>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</si>
  <si>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</si>
  <si>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</si>
  <si>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</si>
  <si>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</si>
  <si>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66721</t>
  </si>
  <si>
    <t xml:space="preserve">EXCIZE / EXSTIRPACE FASCIE,  APONEURÓZY V OBLASTI </t>
  </si>
  <si>
    <t>62330</t>
  </si>
  <si>
    <t>NEKREKTOMIE 5 - 10 % POVRCHU TĚLA - TANGENCIÁLNÍ N</t>
  </si>
  <si>
    <t>62230</t>
  </si>
  <si>
    <t>UVOLŇUJÍCÍ NÁŘEZY NA KONČETINĚ</t>
  </si>
  <si>
    <t>66657</t>
  </si>
  <si>
    <t>DEBRIDEMENT V OBLASTI KOLENNÍHO KLOUBU BEZ SYNOVIA</t>
  </si>
  <si>
    <t>66855</t>
  </si>
  <si>
    <t>INCIZE A DRENÁŽ MĚKKÝCH TKÁNÍ V ORTOPEDII</t>
  </si>
  <si>
    <t>53481</t>
  </si>
  <si>
    <t xml:space="preserve">ZLOMENINA  ACETABULA - JEDNOHO PILÍŘE EVENT. JEHO </t>
  </si>
  <si>
    <t>66861</t>
  </si>
  <si>
    <t>RESEKCE ROZSÁHLÁ NEBO RADIKÁLNÍ KLOUBŮ, MIMO KYČEL</t>
  </si>
  <si>
    <t>66667</t>
  </si>
  <si>
    <t>SUTURA ZKŘÍŽENÝCH VAZŮ KOLENNÍHO KLOUBU</t>
  </si>
  <si>
    <t>66415</t>
  </si>
  <si>
    <t>AMPUTACE - RUKA</t>
  </si>
  <si>
    <t>66433</t>
  </si>
  <si>
    <t>REKONSTRUKCE / OSTEOTOMIE FALANGY, METAKARPU - PŘI</t>
  </si>
  <si>
    <t>66459</t>
  </si>
  <si>
    <t>RESEKCE HLAVICE HUMERU</t>
  </si>
  <si>
    <t>5F6</t>
  </si>
  <si>
    <t>56419</t>
  </si>
  <si>
    <t>POUŽITÍ OPERAČNÍHO MIKROSKOPU Á 15 MINUT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</si>
  <si>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</si>
  <si>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</si>
  <si>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</si>
  <si>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</si>
  <si>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</si>
  <si>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</si>
  <si>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</si>
  <si>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</si>
  <si>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</si>
  <si>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</si>
  <si>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</si>
  <si>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</si>
  <si>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</si>
  <si>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</si>
  <si>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</si>
  <si>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</si>
  <si>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5T3</t>
  </si>
  <si>
    <t>0014583</t>
  </si>
  <si>
    <t>0045123</t>
  </si>
  <si>
    <t>VISIPAQUE 320 MG I/ML</t>
  </si>
  <si>
    <t>0059830</t>
  </si>
  <si>
    <t>CIPRINOL 200 MG/100 ML</t>
  </si>
  <si>
    <t>0092206</t>
  </si>
  <si>
    <t>AUGMENTIN 600 MG</t>
  </si>
  <si>
    <t>0131654</t>
  </si>
  <si>
    <t>CEFTAZIDIM KABI 1 G</t>
  </si>
  <si>
    <t>0137499</t>
  </si>
  <si>
    <t>KLACID I.V.</t>
  </si>
  <si>
    <t>0142077</t>
  </si>
  <si>
    <t>TIENAM 500 MG/500 MG I.V.</t>
  </si>
  <si>
    <t>0151458</t>
  </si>
  <si>
    <t>0156259</t>
  </si>
  <si>
    <t>VANCOMYCIN KABI 1000 MG</t>
  </si>
  <si>
    <t>ATENATIV</t>
  </si>
  <si>
    <t>0007957</t>
  </si>
  <si>
    <t>0107936</t>
  </si>
  <si>
    <t>0001976</t>
  </si>
  <si>
    <t>0005606</t>
  </si>
  <si>
    <t>NÁVLEK NA OPMI, TYP 71                      306071</t>
  </si>
  <si>
    <t>0030509</t>
  </si>
  <si>
    <t>ŠROUB LCP SAMOŘEZNÝ VELKÝ FRAGMENT TITAN</t>
  </si>
  <si>
    <t>0030512</t>
  </si>
  <si>
    <t xml:space="preserve">ZÁSOBNÍK PRO LINEÁRNÍ STAPLER - TA PREMIUM 30-4.8 </t>
  </si>
  <si>
    <t>0037139</t>
  </si>
  <si>
    <t>PROTÉZA GORE-TEX CÉVNÍ - PRUŽNÁ TENKOSTĚNNÁ</t>
  </si>
  <si>
    <t>0053772</t>
  </si>
  <si>
    <t>STAPLER LINEÁRNÍ S NOŽEM - TCT10; TLC10</t>
  </si>
  <si>
    <t>0056289</t>
  </si>
  <si>
    <t>KATETR BALONKOVÝ FOGARTY 120803F</t>
  </si>
  <si>
    <t>0056291</t>
  </si>
  <si>
    <t>KATETR BALONKOVÝ FOGARTY 120804F</t>
  </si>
  <si>
    <t>0056292</t>
  </si>
  <si>
    <t>KATETR BALONKOVÝ FOGARTY 120805F</t>
  </si>
  <si>
    <t>0067891</t>
  </si>
  <si>
    <t>IMPLANTÁT SPINÁL.NÁHRADA MEZIOBRATLOVÁ FUSION    K</t>
  </si>
  <si>
    <t>0068051</t>
  </si>
  <si>
    <t>0068666</t>
  </si>
  <si>
    <t>IMPLANTÁT SPINÁLNÍ SYSTÉM VECTRA                 K</t>
  </si>
  <si>
    <t>0068670</t>
  </si>
  <si>
    <t>0073660</t>
  </si>
  <si>
    <t>0074724</t>
  </si>
  <si>
    <t>DLAHA  FEMORÁLNÍ PROXIMÁLNÍ S DYN. KOMPRES. OTVORY</t>
  </si>
  <si>
    <t>0077760</t>
  </si>
  <si>
    <t>HŘEB HUMERÁLNÍ NITRODŘEŇOVÝ TITANOVÝ TARGON H</t>
  </si>
  <si>
    <t>0083073</t>
  </si>
  <si>
    <t>ŠROUB STARDRIVE LATERÁLNÍ TITAN</t>
  </si>
  <si>
    <t>0099076</t>
  </si>
  <si>
    <t>HŘEB FEMORÁLNÍ PROXIMÁLNÍ, TI</t>
  </si>
  <si>
    <t>0108758</t>
  </si>
  <si>
    <t>0042091</t>
  </si>
  <si>
    <t>0099483</t>
  </si>
  <si>
    <t>ŠROUB KONDYLÁRNÍ PR. 5MM, TI</t>
  </si>
  <si>
    <t>0031497</t>
  </si>
  <si>
    <t>0031496</t>
  </si>
  <si>
    <t>DLAHA LCP FEMUR DISTÁLNÍ VELKÝ FRAGMENT TITAN</t>
  </si>
  <si>
    <t>0017758</t>
  </si>
  <si>
    <t>0099079</t>
  </si>
  <si>
    <t>ŠROUB STAVĚCÍ, TI,</t>
  </si>
  <si>
    <t>0107228</t>
  </si>
  <si>
    <t>ŠROUB SKLUZNÝ TELESKOPICKÝ TITANOVÝ TARGON FN</t>
  </si>
  <si>
    <t>0030488</t>
  </si>
  <si>
    <t>0107227</t>
  </si>
  <si>
    <t>DLAHA FEMORÁLNÍ TITANOVÁ TARGON FN</t>
  </si>
  <si>
    <t>0107927</t>
  </si>
  <si>
    <t>ŠROUB KANUL, DARCO FIXACE NOHY</t>
  </si>
  <si>
    <t>0070960</t>
  </si>
  <si>
    <t>ZASLEPOVACÍ HLAVA PROXIMÁLNÍ FEMUR OCEL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</si>
  <si>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</si>
  <si>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</si>
  <si>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</si>
  <si>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</si>
  <si>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</si>
  <si>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</si>
  <si>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6F1</t>
  </si>
  <si>
    <t>56413</t>
  </si>
  <si>
    <t>MIKROCHIRURGICKÁ SUTURA NERVU PŘÍMÁ BEZ AUTOTRANSP</t>
  </si>
  <si>
    <t>61119</t>
  </si>
  <si>
    <t>SUTURA PERIFERNÍHO NERVU MIKROCHIRURGICKOU TECHNIK</t>
  </si>
  <si>
    <t>61153</t>
  </si>
  <si>
    <t xml:space="preserve">UZAVŘENÍ DEFEKTU NA KONČETINÁCH NEBO TRUPU KOŽNÍM </t>
  </si>
  <si>
    <t>61167</t>
  </si>
  <si>
    <t>TRANSPOZICE FASCIOKUTÁNNÍHO LALOKU</t>
  </si>
  <si>
    <t>61173</t>
  </si>
  <si>
    <t>VOLNÝ PŘENOS SVALOVÉHO A SVALOVĚ KOŽNÍHO LALOKU MI</t>
  </si>
  <si>
    <t>71823</t>
  </si>
  <si>
    <t>POUŽITÍ MIKROSKOPU PŘI OPERAČNÍM VÝKONU Á 10 MINUT</t>
  </si>
  <si>
    <t>62710</t>
  </si>
  <si>
    <t>SÍŤOVÁNÍ (MESHOVÁNÍ) ŠTĚPU DO ROZSAHU 5 % Z POVRCH</t>
  </si>
  <si>
    <t>61151</t>
  </si>
  <si>
    <t>UZAVŘENÍ DEFEKTU KOŽNÍM LALOKEM MÍSTNÍM NAD 20 CM^</t>
  </si>
  <si>
    <t>61165</t>
  </si>
  <si>
    <t>ROZPROSTŘENÍ NEBO MODELACE LALOKU</t>
  </si>
  <si>
    <t>61121</t>
  </si>
  <si>
    <t>CÉVNÍ ANASTOMOSA MIKROCHIRURGICKOU TECHNIKOU</t>
  </si>
  <si>
    <t>61155</t>
  </si>
  <si>
    <t>UZAVŘENÍ DEFEKTU KOŽNÍM LALOKEM PŘÍMÝM ZE VZDÁLENÉ</t>
  </si>
  <si>
    <t>61171</t>
  </si>
  <si>
    <t>VOLNÝ PŘENOS KOŽNÍHO A FASCIOKUTÁNNÍHO LALOKU MIKR</t>
  </si>
  <si>
    <t>62660</t>
  </si>
  <si>
    <t xml:space="preserve">ODBĚR DERMOEPIDERMÁLNÍHO ŠTĚPU: 5 - 10 % Z PLOCHY </t>
  </si>
  <si>
    <t>61169</t>
  </si>
  <si>
    <t>TRANSPOZICE MUSKULÁRNÍHO LALOKU</t>
  </si>
  <si>
    <t>62460</t>
  </si>
  <si>
    <t>ŠTĚP PŘI POPÁLENÍ (A OSTATNCH KOŽNÍCH ZTRÁTÁCH), 5</t>
  </si>
  <si>
    <t>62720</t>
  </si>
  <si>
    <t>SÍŤOVÁNÍ (MESHOVÁNÍ) ŠTĚPU NAD 5 % MAX. DO 20 %</t>
  </si>
  <si>
    <t>61111</t>
  </si>
  <si>
    <t>PRIMÁRNÍ OŠETŘENÍ TRAUMATICKÉ TETOVÁŽE Á 20 MIN.</t>
  </si>
  <si>
    <t>6F5</t>
  </si>
  <si>
    <t>04825</t>
  </si>
  <si>
    <t>REPOZICE SUBLUX. ZUBU ČI FRAKTURY ALVEOLU, SEXT.</t>
  </si>
  <si>
    <t>04860</t>
  </si>
  <si>
    <t>IMOBILIZACE ČELISTÍ</t>
  </si>
  <si>
    <t>65513</t>
  </si>
  <si>
    <t>PŘÍPRAVA FASCIÁLNÍHO A PERIKRANIÁLNÍHO LALOKU K RE</t>
  </si>
  <si>
    <t>65922</t>
  </si>
  <si>
    <t>ODBĚR KOSTNÍHO ŠTĚPU ZE ŽEBRA</t>
  </si>
  <si>
    <t>65923</t>
  </si>
  <si>
    <t>EGALIZACE ALVEOLÁRNÍHO VÝBĚŽKU ČELISTI NAD JEDEN S</t>
  </si>
  <si>
    <t>71717</t>
  </si>
  <si>
    <t>TRACHEOTOMIE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</si>
  <si>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</si>
  <si>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</si>
  <si>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</si>
  <si>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</si>
  <si>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</si>
  <si>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</si>
  <si>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</si>
  <si>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</si>
  <si>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</si>
  <si>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</si>
  <si>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6F6</t>
  </si>
  <si>
    <t>7F6</t>
  </si>
  <si>
    <t>76427</t>
  </si>
  <si>
    <t>CIRKUMCIZE, DĚTI OD 3 LET A DOSPĚLÍ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</si>
  <si>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</si>
  <si>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</si>
  <si>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</si>
  <si>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</si>
  <si>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</si>
  <si>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</si>
  <si>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                                            </t>
  </si>
  <si>
    <t>00132</t>
  </si>
  <si>
    <t>00133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</si>
  <si>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</si>
  <si>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</si>
  <si>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</si>
  <si>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</si>
  <si>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01051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</si>
  <si>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</si>
  <si>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</si>
  <si>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                                             </t>
  </si>
  <si>
    <t>01062</t>
  </si>
  <si>
    <t>01301</t>
  </si>
  <si>
    <t xml:space="preserve">PORUCHY A PORANĚNÍ MÍCHY BEZ CC  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</si>
  <si>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</si>
  <si>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</si>
  <si>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01413</t>
  </si>
  <si>
    <t xml:space="preserve">NETRAUMATICKÁ PORUCHA VĚDOMÍ A KÓMA S MCC                                                           </t>
  </si>
  <si>
    <t>01431</t>
  </si>
  <si>
    <t xml:space="preserve">MIGRÉNA A JINÉ BOLESTI HLAVY BEZ CC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</si>
  <si>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</si>
  <si>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</si>
  <si>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</si>
  <si>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</si>
  <si>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</si>
  <si>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</si>
  <si>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</si>
  <si>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</si>
  <si>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</si>
  <si>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</si>
  <si>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</si>
  <si>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</si>
  <si>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02011</t>
  </si>
  <si>
    <t xml:space="preserve">ENUKLEACE A VÝKONY NA OČNICI BEZ CC                                                                 </t>
  </si>
  <si>
    <t>02013</t>
  </si>
  <si>
    <t xml:space="preserve">ENUKLEACE A VÝKONY NA OČNICI S MCC                                                                  </t>
  </si>
  <si>
    <t>02021</t>
  </si>
  <si>
    <t xml:space="preserve">EXTRAOKULÁRNÍ VÝKONY, KROMĚ OČNICE BEZ CC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</si>
  <si>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</si>
  <si>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</si>
  <si>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</si>
  <si>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</si>
  <si>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03031</t>
  </si>
  <si>
    <t xml:space="preserve">VÝKONY NA OBLIČEJOVÝCH KOSTECH, KROMĚ VELKÝCH VÝKONŮ NA                                             </t>
  </si>
  <si>
    <t>03032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</si>
  <si>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</si>
  <si>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</si>
  <si>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</si>
  <si>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</si>
  <si>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</si>
  <si>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</si>
  <si>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04021</t>
  </si>
  <si>
    <t xml:space="preserve">MENŠÍ HRUDNÍ VÝKONY BEZ CC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</si>
  <si>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</si>
  <si>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</si>
  <si>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</si>
  <si>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</si>
  <si>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</si>
  <si>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</si>
  <si>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</si>
  <si>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</si>
  <si>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</si>
  <si>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</si>
  <si>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</si>
  <si>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</si>
  <si>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</si>
  <si>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</si>
  <si>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05123</t>
  </si>
  <si>
    <t xml:space="preserve">VELKÉ HRUDNÍ VASKULÁRNÍ VÝKONY S MCC     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</si>
  <si>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</si>
  <si>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</si>
  <si>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</si>
  <si>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</si>
  <si>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</si>
  <si>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</si>
  <si>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05382</t>
  </si>
  <si>
    <t xml:space="preserve">PERIFERNÍ A JINÉ VASKULÁRNÍ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</si>
  <si>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</si>
  <si>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</si>
  <si>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06101</t>
  </si>
  <si>
    <t xml:space="preserve">JINÉ VÝKONY PŘI PORUCHÁCH A ONEMOCNĚNÍCH TRÁVICÍHO SYST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</si>
  <si>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</si>
  <si>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</si>
  <si>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</si>
  <si>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</si>
  <si>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07331</t>
  </si>
  <si>
    <t xml:space="preserve">PORUCHY JATER, KROMĚ MALIGNÍ CIRHÓZY A ALKOHOLICKÉ HEPA                                             </t>
  </si>
  <si>
    <t>08032</t>
  </si>
  <si>
    <t xml:space="preserve">FÚZE PÁTEŘE, NE PRO DEFORMITY S CC                                                                  </t>
  </si>
  <si>
    <t>08041</t>
  </si>
  <si>
    <t xml:space="preserve">TOTÁLNÍ ENDOPROTÉZU KYČLE, LOKTE, ZÁPĚSTÍ, TOTÁLNÍ A RE                                             </t>
  </si>
  <si>
    <t>08071</t>
  </si>
  <si>
    <t xml:space="preserve">AMPUTACE PŘI PORUCHÁCH MUSKULOSKELETÁLNÍHO SYSTÉMU A PO                                             </t>
  </si>
  <si>
    <t>08072</t>
  </si>
  <si>
    <t>08073</t>
  </si>
  <si>
    <t>08081</t>
  </si>
  <si>
    <t xml:space="preserve">VÝKONY NA KYČLÍCH A STEHENNÍ KOSTI, KROMĚ REPLANTACE VE                                             </t>
  </si>
  <si>
    <t>08082</t>
  </si>
  <si>
    <t>08083</t>
  </si>
  <si>
    <t>08091</t>
  </si>
  <si>
    <t xml:space="preserve">TRANSPLANTACE KŮŽE NEBO TKÁNĚ PRO PORUCHY MUSKULOSKELET                                             </t>
  </si>
  <si>
    <t>08092</t>
  </si>
  <si>
    <t>08111</t>
  </si>
  <si>
    <t xml:space="preserve">VÝKONY NA KOLENU, BÉRCI A HLEZNU, KROMĚ CHODIDLA A ALOP      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</si>
  <si>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</si>
  <si>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</si>
  <si>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</si>
  <si>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</si>
  <si>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</si>
  <si>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</si>
  <si>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</si>
  <si>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</si>
  <si>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</si>
  <si>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</si>
  <si>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</si>
  <si>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</si>
  <si>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</si>
  <si>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</si>
  <si>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</si>
  <si>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</si>
  <si>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</si>
  <si>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</si>
  <si>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</si>
  <si>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</si>
  <si>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</si>
  <si>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</si>
  <si>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</si>
  <si>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</si>
  <si>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</si>
  <si>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</si>
  <si>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</si>
  <si>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</si>
  <si>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08163</t>
  </si>
  <si>
    <t xml:space="preserve">VÝKONY NA MĚKKÉ TKÁNI S MCC                                                                         </t>
  </si>
  <si>
    <t>08171</t>
  </si>
  <si>
    <t xml:space="preserve">JINÉ VÝKONY PŘI PORUCHÁCH A ONEMOCNĚNÍCH MUSKULOSKELETÁ                                             </t>
  </si>
  <si>
    <t>08172</t>
  </si>
  <si>
    <t>08173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</si>
  <si>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</si>
  <si>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</si>
  <si>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</si>
  <si>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</si>
  <si>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</si>
  <si>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</si>
  <si>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</si>
  <si>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</si>
  <si>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</si>
  <si>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</si>
  <si>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</si>
  <si>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</si>
  <si>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</si>
  <si>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</si>
  <si>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08321</t>
  </si>
  <si>
    <t xml:space="preserve">ZLOMENINA NEBO DISLOKACE, KROMĚ STEHENNÍ KOSTI A PÁNVE                                              </t>
  </si>
  <si>
    <t>08322</t>
  </si>
  <si>
    <t>08323</t>
  </si>
  <si>
    <t>08331</t>
  </si>
  <si>
    <t xml:space="preserve">MALIGNÍ ONEMOCNĚNÍ MUSKULOSKELETÁLNÍHO SYSTÉMU A POJIVO      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</si>
  <si>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</si>
  <si>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</si>
  <si>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</si>
  <si>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</si>
  <si>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</si>
  <si>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</si>
  <si>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</si>
  <si>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</si>
  <si>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</si>
  <si>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</si>
  <si>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</si>
  <si>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</si>
  <si>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</si>
  <si>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</si>
  <si>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</si>
  <si>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SELHÁNÍ, REAKCE A KOMPLIKACE ORTOPEDICKÉHO PŘÍSTROJE NE                                             </t>
  </si>
  <si>
    <t>08392</t>
  </si>
  <si>
    <t>08393</t>
  </si>
  <si>
    <t>08401</t>
  </si>
  <si>
    <t xml:space="preserve">MUSKULOSKELETÁLNÍ PŘÍZNAKY, SYMPTOMY, VÝRONY A MÉNĚ VÝZ                                             </t>
  </si>
  <si>
    <t>08402</t>
  </si>
  <si>
    <t>08411</t>
  </si>
  <si>
    <t xml:space="preserve">JINÉ PORUCHY MUSKULOSKELETÁLNÍHO SYSTÉMU A POJIVOVÉ TKÁ                                             </t>
  </si>
  <si>
    <t>08412</t>
  </si>
  <si>
    <t>08413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</si>
  <si>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</si>
  <si>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</si>
  <si>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</si>
  <si>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                                            </t>
  </si>
  <si>
    <t>09032</t>
  </si>
  <si>
    <t>09033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</si>
  <si>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</si>
  <si>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</si>
  <si>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</si>
  <si>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</si>
  <si>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</si>
  <si>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</si>
  <si>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</si>
  <si>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</si>
  <si>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</si>
  <si>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</si>
  <si>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</si>
  <si>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</si>
  <si>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12311</t>
  </si>
  <si>
    <t xml:space="preserve">PORUCHY MUŽSKÉHO REPRODUKČNÍHO SYSTÉMU, KROMĚ MALIGNÍHO                                             </t>
  </si>
  <si>
    <t>12312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</si>
  <si>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</si>
  <si>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</si>
  <si>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</si>
  <si>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</si>
  <si>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18011</t>
  </si>
  <si>
    <t xml:space="preserve">VÝKONY PRO INFEKČNÍ A PARAZITÁRNÍ NEMOCI BEZ CC       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</si>
  <si>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</si>
  <si>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</si>
  <si>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</si>
  <si>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</si>
  <si>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</si>
  <si>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</si>
  <si>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</si>
  <si>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</si>
  <si>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</si>
  <si>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</si>
  <si>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18302</t>
  </si>
  <si>
    <t xml:space="preserve">SEPTIKÉMIE S CC 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</si>
  <si>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</si>
  <si>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</si>
  <si>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</si>
  <si>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</si>
  <si>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18313</t>
  </si>
  <si>
    <t xml:space="preserve">POOPERAČNÍ A POÚRAZOVÉ INFEKCE S MCC                                                                </t>
  </si>
  <si>
    <t>19313</t>
  </si>
  <si>
    <t xml:space="preserve">PSYCHÓZY S MCC                                                                                      </t>
  </si>
  <si>
    <t>21011</t>
  </si>
  <si>
    <t xml:space="preserve">MIKROVASKULÁRNÍ PŘENOS TKÁNĚ NEBO KOŽNÍ ŠTĚP PŘI ÚRAZEC                                             </t>
  </si>
  <si>
    <t>21012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</si>
  <si>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</si>
  <si>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</si>
  <si>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</si>
  <si>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</si>
  <si>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</si>
  <si>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</si>
  <si>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</si>
  <si>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                                            </t>
  </si>
  <si>
    <t>21302</t>
  </si>
  <si>
    <t>21303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</si>
  <si>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</si>
  <si>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</si>
  <si>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</si>
  <si>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</si>
  <si>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</si>
  <si>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</si>
  <si>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22541</t>
  </si>
  <si>
    <t xml:space="preserve">POPÁLENINY OMEZENÉHO ROZSAHU POSTIHUJÍCÍ VŠECHNY VRSTVY                                             </t>
  </si>
  <si>
    <t>22551</t>
  </si>
  <si>
    <t xml:space="preserve">POPÁLENINY OMEZENÉHO ROZSAHU NEPOSTIHUJÍCÍ VŠECHNY VRST                                             </t>
  </si>
  <si>
    <t>23011</t>
  </si>
  <si>
    <t xml:space="preserve">OPERAČNÍ VÝKON S DIAGNÓZOU JINÉHO KONTAKTU SE ZDRAVOTNI                                             </t>
  </si>
  <si>
    <t>23301</t>
  </si>
  <si>
    <t xml:space="preserve">REHABILITACE BEZ CC                                                                                 </t>
  </si>
  <si>
    <t>23391</t>
  </si>
  <si>
    <t xml:space="preserve">REHABILITACE 14-20 DNÍ BEZ CC                                                                       </t>
  </si>
  <si>
    <t>23402</t>
  </si>
  <si>
    <t xml:space="preserve">REHABILITACE 5-13 DNÍ S CC                                                                          </t>
  </si>
  <si>
    <t>25011</t>
  </si>
  <si>
    <t xml:space="preserve">KRANIOTOMIE, VELKÝ VÝKON NA PÁTEŘI, KYČLI A KONČ. PŘI M                                             </t>
  </si>
  <si>
    <t>25012</t>
  </si>
  <si>
    <t>25013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</si>
  <si>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</si>
  <si>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</si>
  <si>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</si>
  <si>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</si>
  <si>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</si>
  <si>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</si>
  <si>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25051</t>
  </si>
  <si>
    <t xml:space="preserve">DLOUHODOBÁ MECHANICKÁ VENTILACE PŘI POLYTRAUMATU &gt; 240                                              </t>
  </si>
  <si>
    <t>25053</t>
  </si>
  <si>
    <t>25072</t>
  </si>
  <si>
    <t xml:space="preserve">DLOUHODOBÁ MECHANICKÁ VENTILACE PŘI POLYTRAUMATU &gt; 96 H                                             </t>
  </si>
  <si>
    <t>25073</t>
  </si>
  <si>
    <t>25301</t>
  </si>
  <si>
    <t xml:space="preserve">DIAGNÓZY TÝKAJÍCÍ SE HLAVY, HRUDNÍKU A DOLNÍCH KONČETIN                                             </t>
  </si>
  <si>
    <t>25302</t>
  </si>
  <si>
    <t>25303</t>
  </si>
  <si>
    <t>25312</t>
  </si>
  <si>
    <t xml:space="preserve">JINÉ DIAGNÓZY MNOHOČETNÉHO ZÁVAŽNÉHO TRAUMATU S CC                                                  </t>
  </si>
  <si>
    <t>25313</t>
  </si>
  <si>
    <t xml:space="preserve">JINÉ DIAGNÓZY MNOHOČETNÉHO ZÁVAŽNÉHO TRAUMATU S MCC                                                 </t>
  </si>
  <si>
    <t>25343</t>
  </si>
  <si>
    <t>25362</t>
  </si>
  <si>
    <t>25363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</si>
  <si>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</si>
  <si>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</si>
  <si>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</si>
  <si>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</si>
  <si>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</si>
  <si>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</si>
  <si>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</si>
  <si>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</si>
  <si>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</si>
  <si>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</si>
  <si>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</si>
  <si>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</si>
  <si>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</si>
  <si>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</si>
  <si>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</si>
  <si>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</si>
  <si>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</si>
  <si>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809</t>
  </si>
  <si>
    <t>0077018</t>
  </si>
  <si>
    <t>ULTRAVIST 370</t>
  </si>
  <si>
    <t>89169</t>
  </si>
  <si>
    <t>CYSTOURETROGRAFIE</t>
  </si>
  <si>
    <t>205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</si>
  <si>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</si>
  <si>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</si>
  <si>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</si>
  <si>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</si>
  <si>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</si>
  <si>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</si>
  <si>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</si>
  <si>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</si>
  <si>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</si>
  <si>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0077019</t>
  </si>
  <si>
    <t>0093626</t>
  </si>
  <si>
    <t>0002027</t>
  </si>
  <si>
    <t>0002061</t>
  </si>
  <si>
    <t>0002073</t>
  </si>
  <si>
    <t>0002087</t>
  </si>
  <si>
    <t>0110740</t>
  </si>
  <si>
    <t>VÁLCE (DVA) STERILNÍ, JEDNORÁZOVÉ DO INJEKTORU, CE</t>
  </si>
  <si>
    <t>47245</t>
  </si>
  <si>
    <t>SCINTIGRAFIE SKELETU CÍLENÁ TŘÍFÁZOVÁ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</si>
  <si>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</si>
  <si>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</si>
  <si>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</si>
  <si>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</si>
  <si>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</si>
  <si>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</si>
  <si>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</si>
  <si>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</si>
  <si>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47237</t>
  </si>
  <si>
    <t>DETEKCE ZÁNĚTLIVÝCH LOŽISEK POMOCI AUTOLOGNÍCH LEU</t>
  </si>
  <si>
    <t>47137</t>
  </si>
  <si>
    <t>RADIONUKLIDOVÁ ANGIOGRAFIE</t>
  </si>
  <si>
    <t>816</t>
  </si>
  <si>
    <t>94119</t>
  </si>
  <si>
    <t>IZOLACE A UCHOVÁNÍ LIDSKÉ DNA (RNA)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</si>
  <si>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</si>
  <si>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</si>
  <si>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</si>
  <si>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</si>
  <si>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</si>
  <si>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</si>
  <si>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</si>
  <si>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</si>
  <si>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</si>
  <si>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</si>
  <si>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</si>
  <si>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</si>
  <si>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</si>
  <si>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</si>
  <si>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</si>
  <si>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</si>
  <si>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</si>
  <si>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</si>
  <si>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</si>
  <si>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</si>
  <si>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</si>
  <si>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</si>
  <si>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</si>
  <si>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</si>
  <si>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</si>
  <si>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</si>
  <si>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</si>
  <si>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</si>
  <si>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</si>
  <si>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</si>
  <si>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</si>
  <si>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</si>
  <si>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</si>
  <si>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</si>
  <si>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</si>
  <si>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96863</t>
  </si>
  <si>
    <t>STANOVENÍ POČTU ERYTROBLASTŮ NA AUTOMATICKÉM ANALY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</si>
  <si>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</si>
  <si>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</si>
  <si>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</si>
  <si>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</si>
  <si>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</si>
  <si>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</si>
  <si>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</si>
  <si>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</si>
  <si>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</si>
  <si>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</si>
  <si>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</si>
  <si>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</si>
  <si>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</si>
  <si>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</si>
  <si>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</si>
  <si>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</si>
  <si>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</si>
  <si>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</si>
  <si>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</si>
  <si>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</si>
  <si>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</si>
  <si>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</si>
  <si>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</si>
  <si>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</si>
  <si>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</si>
  <si>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</si>
  <si>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</si>
  <si>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</si>
  <si>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</si>
  <si>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</si>
  <si>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</si>
  <si>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</si>
  <si>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</si>
  <si>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</si>
  <si>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</si>
  <si>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</si>
  <si>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</si>
  <si>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</si>
  <si>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</si>
  <si>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</si>
  <si>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</si>
  <si>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</si>
  <si>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81447</t>
  </si>
  <si>
    <t>GLYKOVANÉ PROTEINY</t>
  </si>
  <si>
    <t>81481</t>
  </si>
  <si>
    <t>AMYLÁZA PANKREATICKÁ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</si>
  <si>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</si>
  <si>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</si>
  <si>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</si>
  <si>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</si>
  <si>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</si>
  <si>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</si>
  <si>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</si>
  <si>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</si>
  <si>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</si>
  <si>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</si>
  <si>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</si>
  <si>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</si>
  <si>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91397</t>
  </si>
  <si>
    <t>ELEKTROFORESA S NÁSLEDNOU IMUNOFIXACÍ (KOMPLEX - I</t>
  </si>
  <si>
    <t>91481</t>
  </si>
  <si>
    <t>STANOVENÍ KONCENTRACE PROCALCITONINU</t>
  </si>
  <si>
    <t>93151</t>
  </si>
  <si>
    <t>FERRITIN</t>
  </si>
  <si>
    <t>93167</t>
  </si>
  <si>
    <t>NEURON - SPECIFICKÁ ENOLÁZA (NSE)</t>
  </si>
  <si>
    <t>93171</t>
  </si>
  <si>
    <t>PARATHORMON</t>
  </si>
  <si>
    <t>93191</t>
  </si>
  <si>
    <t>TESTOSTERON</t>
  </si>
  <si>
    <t>93227</t>
  </si>
  <si>
    <t>ANTIGEN SQUAMÓZNÍCH NÁDOROVÝCH BUNĚK (SCC)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</si>
  <si>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</si>
  <si>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</si>
  <si>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</si>
  <si>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</si>
  <si>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</si>
  <si>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</si>
  <si>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</si>
  <si>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</si>
  <si>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</si>
  <si>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</si>
  <si>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</si>
  <si>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</si>
  <si>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</si>
  <si>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</si>
  <si>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</si>
  <si>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</si>
  <si>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</si>
  <si>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</si>
  <si>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</si>
  <si>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</si>
  <si>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</si>
  <si>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</si>
  <si>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</si>
  <si>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</si>
  <si>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</si>
  <si>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</si>
  <si>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</si>
  <si>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</si>
  <si>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</si>
  <si>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</si>
  <si>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</si>
  <si>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</si>
  <si>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</si>
  <si>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</si>
  <si>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</si>
  <si>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</si>
  <si>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</si>
  <si>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</si>
  <si>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</si>
  <si>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</si>
  <si>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</si>
  <si>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</si>
  <si>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</si>
  <si>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</si>
  <si>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</si>
  <si>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</si>
  <si>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</si>
  <si>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</si>
  <si>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</si>
  <si>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</si>
  <si>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</si>
  <si>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</si>
  <si>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</si>
  <si>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</si>
  <si>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</si>
  <si>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</si>
  <si>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</si>
  <si>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</si>
  <si>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</si>
  <si>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</si>
  <si>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</si>
  <si>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</si>
  <si>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</si>
  <si>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</si>
  <si>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</si>
  <si>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</si>
  <si>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</si>
  <si>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</si>
  <si>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</si>
  <si>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</si>
  <si>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</si>
  <si>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</si>
  <si>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81125</t>
  </si>
  <si>
    <t>BÍLKOVINY CELKOVÉ (SÉRUM) STATIM</t>
  </si>
  <si>
    <t>81235</t>
  </si>
  <si>
    <t>TUMORMARKERY CA 19-9, CA 15-3, CA 72-4, CA 125</t>
  </si>
  <si>
    <t>81355</t>
  </si>
  <si>
    <t>APOLIPOPROTEINY AI NEBO B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</si>
  <si>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</si>
  <si>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</si>
  <si>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</si>
  <si>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</si>
  <si>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</si>
  <si>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</si>
  <si>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</si>
  <si>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</si>
  <si>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</si>
  <si>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</si>
  <si>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</si>
  <si>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</si>
  <si>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</si>
  <si>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</si>
  <si>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81129</t>
  </si>
  <si>
    <t>BÍLKOVINA KVANTITATIVNĚ (MOČ, VÝPOTEK, CSF) STATIM</t>
  </si>
  <si>
    <t>81159</t>
  </si>
  <si>
    <t>CHOLINESTERÁZA STATIM</t>
  </si>
  <si>
    <t>81773</t>
  </si>
  <si>
    <t>KREATINKINÁZA IZOENZYMY CK-MB MASS</t>
  </si>
  <si>
    <t>81775</t>
  </si>
  <si>
    <t>KVANTITATIVNÍ ANALÝZA MOCE</t>
  </si>
  <si>
    <t>813</t>
  </si>
  <si>
    <t>91197</t>
  </si>
  <si>
    <t>STANOVENÍ CYTOKINU ELISA</t>
  </si>
  <si>
    <t>34</t>
  </si>
  <si>
    <t>0003134</t>
  </si>
  <si>
    <t>GADOVIST 1,0 MMOL/ML</t>
  </si>
  <si>
    <t>0022075</t>
  </si>
  <si>
    <t>IOMERON 400</t>
  </si>
  <si>
    <t>0042433</t>
  </si>
  <si>
    <t>0065978</t>
  </si>
  <si>
    <t>DOTAREM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</si>
  <si>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</si>
  <si>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</si>
  <si>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</si>
  <si>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</si>
  <si>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</si>
  <si>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</si>
  <si>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</si>
  <si>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</si>
  <si>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</si>
  <si>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</si>
  <si>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</si>
  <si>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</si>
  <si>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</si>
  <si>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</si>
  <si>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</si>
  <si>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</si>
  <si>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</si>
  <si>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</si>
  <si>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0048668</t>
  </si>
  <si>
    <t>DRÁT VODÍCÍ NITINOL</t>
  </si>
  <si>
    <t>0052140</t>
  </si>
  <si>
    <t>KATETR BALÓNKOVÝ PTA - WANDA; SMASH</t>
  </si>
  <si>
    <t>0053563</t>
  </si>
  <si>
    <t>KATETR DIAGNOSTICKÝ TEMPO4F,5F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</si>
  <si>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</si>
  <si>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</si>
  <si>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</si>
  <si>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</si>
  <si>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</si>
  <si>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</si>
  <si>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</si>
  <si>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</si>
  <si>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</si>
  <si>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0057844</t>
  </si>
  <si>
    <t>TĚLÍSKO EMBOLIZAČNÍ TORNADO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</si>
  <si>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</si>
  <si>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</si>
  <si>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</si>
  <si>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</si>
  <si>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</si>
  <si>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</si>
  <si>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</si>
  <si>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</si>
  <si>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</si>
  <si>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</si>
  <si>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</si>
  <si>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</si>
  <si>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</si>
  <si>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</si>
  <si>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0057416</t>
  </si>
  <si>
    <t>DRÁT VODÍCÍ 110CM,150CM M001468XX0</t>
  </si>
  <si>
    <t>0151037</t>
  </si>
  <si>
    <t>EXTRAKTOR PRO FILTR VENAKAVÁLNÍ</t>
  </si>
  <si>
    <t>0059796</t>
  </si>
  <si>
    <t>DRÁT VODÍCÍ ANGIODYN J3 SFC-FS 150-0,35</t>
  </si>
  <si>
    <t>0057846</t>
  </si>
  <si>
    <t>TĚLÍSKO EMBOLIZAČNÍ HILAL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</si>
  <si>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</si>
  <si>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</si>
  <si>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</si>
  <si>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</si>
  <si>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</si>
  <si>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</si>
  <si>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</si>
  <si>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</si>
  <si>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</si>
  <si>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</si>
  <si>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</si>
  <si>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</si>
  <si>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</si>
  <si>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</si>
  <si>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</si>
  <si>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</si>
  <si>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</si>
  <si>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</si>
  <si>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</si>
  <si>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</si>
  <si>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</si>
  <si>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</si>
  <si>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</si>
  <si>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</si>
  <si>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</si>
  <si>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</si>
  <si>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</si>
  <si>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</si>
  <si>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</si>
  <si>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</si>
  <si>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</si>
  <si>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</si>
  <si>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</si>
  <si>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</si>
  <si>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</si>
  <si>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</si>
  <si>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</si>
  <si>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</si>
  <si>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</si>
  <si>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</si>
  <si>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</si>
  <si>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</si>
  <si>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</si>
  <si>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</si>
  <si>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</si>
  <si>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</si>
  <si>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</si>
  <si>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</si>
  <si>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</si>
  <si>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</si>
  <si>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</si>
  <si>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</si>
  <si>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</si>
  <si>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</si>
  <si>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</si>
  <si>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</si>
  <si>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</si>
  <si>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</si>
  <si>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</si>
  <si>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</si>
  <si>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</si>
  <si>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</si>
  <si>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</si>
  <si>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</si>
  <si>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</si>
  <si>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</si>
  <si>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</si>
  <si>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</si>
  <si>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</si>
  <si>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</si>
  <si>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</si>
  <si>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</si>
  <si>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</si>
  <si>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</si>
  <si>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</si>
  <si>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</si>
  <si>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</si>
  <si>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</si>
  <si>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</si>
  <si>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</si>
  <si>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</si>
  <si>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</si>
  <si>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</si>
  <si>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</si>
  <si>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</si>
  <si>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</si>
  <si>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</si>
  <si>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</si>
  <si>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</si>
  <si>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</si>
  <si>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</si>
  <si>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</si>
  <si>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</si>
  <si>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</si>
  <si>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</si>
  <si>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</si>
  <si>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</si>
  <si>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</si>
  <si>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</si>
  <si>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</si>
  <si>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</si>
  <si>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</si>
  <si>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</si>
  <si>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</si>
  <si>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</si>
  <si>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</si>
  <si>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</si>
  <si>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</si>
  <si>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</si>
  <si>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</si>
  <si>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</si>
  <si>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</si>
  <si>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</si>
  <si>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</si>
  <si>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</si>
  <si>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</si>
  <si>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</si>
  <si>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</si>
  <si>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</si>
  <si>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</si>
  <si>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</si>
  <si>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</si>
  <si>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</si>
  <si>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</si>
  <si>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</si>
  <si>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</si>
  <si>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</si>
  <si>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</si>
  <si>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</si>
  <si>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</si>
  <si>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</si>
  <si>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</si>
  <si>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</si>
  <si>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</si>
  <si>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</si>
  <si>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</si>
  <si>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</si>
  <si>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</si>
  <si>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</si>
  <si>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40</t>
  </si>
  <si>
    <t>802</t>
  </si>
  <si>
    <t>82001</t>
  </si>
  <si>
    <t>KONSULTACE K MIKROBIOLOGICKÉMU, PARAZITOLOGICKÉMU,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</si>
  <si>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</si>
  <si>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</si>
  <si>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</si>
  <si>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</si>
  <si>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</si>
  <si>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</si>
  <si>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</si>
  <si>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</si>
  <si>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</si>
  <si>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</si>
  <si>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</si>
  <si>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</si>
  <si>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</si>
  <si>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</si>
  <si>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</si>
  <si>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</si>
  <si>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</si>
  <si>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</si>
  <si>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</si>
  <si>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</si>
  <si>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</si>
  <si>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</si>
  <si>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</si>
  <si>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</si>
  <si>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</si>
  <si>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</si>
  <si>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</si>
  <si>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</si>
  <si>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</si>
  <si>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</si>
  <si>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82083</t>
  </si>
  <si>
    <t>PRŮKAZ BAKTERIÁLNÍHO TOXINU BIOLOGICKÝM POKUSEM NA</t>
  </si>
  <si>
    <t>82053</t>
  </si>
  <si>
    <t>MIKROSKOPICKÉ VYŠETŘENÍ NATIVNÍHO PREPARÁTU</t>
  </si>
  <si>
    <t>41</t>
  </si>
  <si>
    <t>91131</t>
  </si>
  <si>
    <t>STANOVENÍ IgA</t>
  </si>
  <si>
    <t>91161</t>
  </si>
  <si>
    <t>STANOVENÍ C4 SLOŽKY KOMPLEMENTU</t>
  </si>
  <si>
    <t>91355</t>
  </si>
  <si>
    <t>STANOVENÍ CIK METODOU PEG-IKEM</t>
  </si>
  <si>
    <t>91129</t>
  </si>
  <si>
    <t>STANOVENÍ IgG</t>
  </si>
  <si>
    <t>91189</t>
  </si>
  <si>
    <t>STANOVENÍ IgE</t>
  </si>
  <si>
    <t>91133</t>
  </si>
  <si>
    <t>STANOVENÍ IgM</t>
  </si>
  <si>
    <t>91159</t>
  </si>
  <si>
    <t>STANOVENÍ C3 SLOŽKY KOMPLEMENTU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</si>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</sst>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69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1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1" fontId="30" fillId="3" borderId="29" xfId="81" applyNumberFormat="1" applyFont="1" applyFill="1" applyBorder="1"/>
    <xf numFmtId="171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6" xfId="26" applyNumberFormat="1" applyFont="1" applyFill="1" applyBorder="1"/>
    <xf numFmtId="9" fontId="31" fillId="0" borderId="27" xfId="26" applyNumberFormat="1" applyFont="1" applyFill="1" applyBorder="1"/>
    <xf numFmtId="170" fontId="31" fillId="0" borderId="49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8" xfId="26" applyNumberFormat="1" applyFont="1" applyFill="1" applyBorder="1"/>
    <xf numFmtId="170" fontId="31" fillId="0" borderId="23" xfId="26" applyNumberFormat="1" applyFont="1" applyFill="1" applyBorder="1"/>
    <xf numFmtId="9" fontId="31" fillId="0" borderId="24" xfId="26" applyNumberFormat="1" applyFont="1" applyFill="1" applyBorder="1"/>
    <xf numFmtId="170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7" fontId="33" fillId="2" borderId="22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7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7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7" fontId="33" fillId="3" borderId="22" xfId="86" applyNumberFormat="1" applyFont="1" applyFill="1" applyBorder="1" applyAlignment="1">
      <alignment horizontal="right"/>
    </xf>
    <xf numFmtId="167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7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7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7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8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4" fontId="33" fillId="0" borderId="76" xfId="53" applyNumberFormat="1" applyFont="1" applyFill="1" applyBorder="1"/>
    <xf numFmtId="164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0" fontId="31" fillId="0" borderId="48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7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7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3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69" fontId="41" fillId="0" borderId="21" xfId="0" applyNumberFormat="1" applyFont="1" applyFill="1" applyBorder="1" applyAlignment="1"/>
    <xf numFmtId="169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1" fillId="4" borderId="95" xfId="0" applyNumberFormat="1" applyFont="1" applyFill="1" applyBorder="1" applyAlignment="1"/>
    <xf numFmtId="173" fontId="41" fillId="4" borderId="88" xfId="0" applyNumberFormat="1" applyFont="1" applyFill="1" applyBorder="1" applyAlignment="1"/>
    <xf numFmtId="173" fontId="41" fillId="4" borderId="89" xfId="0" applyNumberFormat="1" applyFont="1" applyFill="1" applyBorder="1" applyAlignment="1"/>
    <xf numFmtId="173" fontId="41" fillId="0" borderId="97" xfId="0" applyNumberFormat="1" applyFont="1" applyBorder="1"/>
    <xf numFmtId="173" fontId="34" fillId="0" borderId="101" xfId="0" applyNumberFormat="1" applyFont="1" applyBorder="1"/>
    <xf numFmtId="173" fontId="34" fillId="0" borderId="99" xfId="0" applyNumberFormat="1" applyFont="1" applyBorder="1"/>
    <xf numFmtId="173" fontId="34" fillId="0" borderId="100" xfId="0" applyNumberFormat="1" applyFont="1" applyBorder="1"/>
    <xf numFmtId="173" fontId="41" fillId="0" borderId="108" xfId="0" applyNumberFormat="1" applyFont="1" applyBorder="1"/>
    <xf numFmtId="173" fontId="34" fillId="0" borderId="109" xfId="0" applyNumberFormat="1" applyFont="1" applyBorder="1"/>
    <xf numFmtId="173" fontId="34" fillId="0" borderId="92" xfId="0" applyNumberFormat="1" applyFont="1" applyBorder="1"/>
    <xf numFmtId="173" fontId="34" fillId="0" borderId="93" xfId="0" applyNumberFormat="1" applyFont="1" applyBorder="1"/>
    <xf numFmtId="173" fontId="41" fillId="2" borderId="110" xfId="0" applyNumberFormat="1" applyFont="1" applyFill="1" applyBorder="1" applyAlignment="1"/>
    <xf numFmtId="173" fontId="41" fillId="2" borderId="88" xfId="0" applyNumberFormat="1" applyFont="1" applyFill="1" applyBorder="1" applyAlignment="1"/>
    <xf numFmtId="173" fontId="41" fillId="2" borderId="89" xfId="0" applyNumberFormat="1" applyFont="1" applyFill="1" applyBorder="1" applyAlignment="1"/>
    <xf numFmtId="173" fontId="41" fillId="0" borderId="103" xfId="0" applyNumberFormat="1" applyFont="1" applyBorder="1"/>
    <xf numFmtId="173" fontId="34" fillId="0" borderId="104" xfId="0" applyNumberFormat="1" applyFont="1" applyBorder="1"/>
    <xf numFmtId="173" fontId="34" fillId="0" borderId="105" xfId="0" applyNumberFormat="1" applyFont="1" applyBorder="1"/>
    <xf numFmtId="173" fontId="41" fillId="0" borderId="95" xfId="0" applyNumberFormat="1" applyFont="1" applyBorder="1"/>
    <xf numFmtId="173" fontId="34" fillId="0" borderId="111" xfId="0" applyNumberFormat="1" applyFont="1" applyBorder="1"/>
    <xf numFmtId="173" fontId="34" fillId="0" borderId="89" xfId="0" applyNumberFormat="1" applyFont="1" applyBorder="1"/>
    <xf numFmtId="174" fontId="41" fillId="2" borderId="95" xfId="0" applyNumberFormat="1" applyFont="1" applyFill="1" applyBorder="1" applyAlignment="1"/>
    <xf numFmtId="174" fontId="34" fillId="2" borderId="88" xfId="0" applyNumberFormat="1" applyFont="1" applyFill="1" applyBorder="1" applyAlignment="1"/>
    <xf numFmtId="174" fontId="34" fillId="2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98" xfId="0" applyNumberFormat="1" applyFont="1" applyBorder="1"/>
    <xf numFmtId="174" fontId="34" fillId="0" borderId="99" xfId="0" applyNumberFormat="1" applyFont="1" applyBorder="1"/>
    <xf numFmtId="174" fontId="34" fillId="0" borderId="101" xfId="0" applyNumberFormat="1" applyFont="1" applyBorder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1" fillId="4" borderId="95" xfId="0" applyNumberFormat="1" applyFont="1" applyFill="1" applyBorder="1" applyAlignment="1">
      <alignment horizontal="center"/>
    </xf>
    <xf numFmtId="175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69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9" fontId="34" fillId="0" borderId="100" xfId="0" applyNumberFormat="1" applyFont="1" applyBorder="1"/>
    <xf numFmtId="0" fontId="42" fillId="0" borderId="112" xfId="0" applyFont="1" applyFill="1" applyBorder="1" applyAlignment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6" xfId="53" applyNumberFormat="1" applyFont="1" applyFill="1" applyBorder="1" applyAlignment="1">
      <alignment horizontal="right"/>
    </xf>
    <xf numFmtId="164" fontId="31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86" xfId="0" applyFont="1" applyFill="1" applyBorder="1" applyAlignment="1">
      <alignment horizontal="center" vertical="top" wrapText="1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49" fontId="33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6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6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6" fontId="37" fillId="10" borderId="131" xfId="0" applyNumberFormat="1" applyFont="1" applyFill="1" applyBorder="1" applyAlignment="1">
      <alignment horizontal="right" vertical="top"/>
    </xf>
    <xf numFmtId="176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0" fontId="37" fillId="0" borderId="135" xfId="0" applyFont="1" applyBorder="1" applyAlignment="1">
      <alignment horizontal="right" vertical="top"/>
    </xf>
    <xf numFmtId="176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37" xfId="53" applyNumberFormat="1" applyFont="1" applyFill="1" applyBorder="1" applyAlignment="1">
      <alignment horizontal="left"/>
    </xf>
    <xf numFmtId="164" fontId="33" fillId="2" borderId="138" xfId="53" applyNumberFormat="1" applyFont="1" applyFill="1" applyBorder="1" applyAlignment="1">
      <alignment horizontal="left"/>
    </xf>
    <xf numFmtId="164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4" fontId="34" fillId="0" borderId="89" xfId="0" applyNumberFormat="1" applyFont="1" applyFill="1" applyBorder="1"/>
    <xf numFmtId="164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4" fontId="34" fillId="0" borderId="92" xfId="0" applyNumberFormat="1" applyFont="1" applyFill="1" applyBorder="1"/>
    <xf numFmtId="164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8" xfId="0" applyFont="1" applyFill="1" applyBorder="1"/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4" fontId="34" fillId="0" borderId="31" xfId="0" applyNumberFormat="1" applyFont="1" applyFill="1" applyBorder="1"/>
    <xf numFmtId="165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5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5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4" fontId="33" fillId="2" borderId="55" xfId="53" applyNumberFormat="1" applyFont="1" applyFill="1" applyBorder="1" applyAlignment="1">
      <alignment horizontal="left"/>
    </xf>
    <xf numFmtId="164" fontId="33" fillId="2" borderId="57" xfId="53" applyNumberFormat="1" applyFont="1" applyFill="1" applyBorder="1" applyAlignment="1">
      <alignment horizontal="left"/>
    </xf>
    <xf numFmtId="164" fontId="34" fillId="0" borderId="31" xfId="0" applyNumberFormat="1" applyFont="1" applyFill="1" applyBorder="1" applyAlignment="1">
      <alignment horizontal="right"/>
    </xf>
    <xf numFmtId="173" fontId="41" fillId="4" borderId="145" xfId="0" applyNumberFormat="1" applyFont="1" applyFill="1" applyBorder="1" applyAlignment="1">
      <alignment horizontal="center"/>
    </xf>
    <xf numFmtId="173" fontId="41" fillId="4" borderId="146" xfId="0" applyNumberFormat="1" applyFont="1" applyFill="1" applyBorder="1" applyAlignment="1">
      <alignment horizontal="center"/>
    </xf>
    <xf numFmtId="0" fontId="0" fillId="0" borderId="146" xfId="0" applyBorder="1" applyAlignment="1"/>
    <xf numFmtId="0" fontId="0" fillId="0" borderId="146" xfId="0" applyBorder="1" applyAlignment="1">
      <alignment horizontal="center"/>
    </xf>
    <xf numFmtId="173" fontId="34" fillId="0" borderId="147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/>
    </xf>
    <xf numFmtId="0" fontId="0" fillId="0" borderId="148" xfId="0" applyBorder="1" applyAlignment="1">
      <alignment horizontal="right"/>
    </xf>
    <xf numFmtId="173" fontId="34" fillId="0" borderId="148" xfId="0" applyNumberFormat="1" applyFont="1" applyBorder="1" applyAlignment="1">
      <alignment horizontal="right" wrapText="1"/>
    </xf>
    <xf numFmtId="0" fontId="0" fillId="0" borderId="148" xfId="0" applyBorder="1" applyAlignment="1">
      <alignment horizontal="right" wrapText="1"/>
    </xf>
    <xf numFmtId="175" fontId="34" fillId="0" borderId="147" xfId="0" applyNumberFormat="1" applyFont="1" applyBorder="1" applyAlignment="1">
      <alignment horizontal="right"/>
    </xf>
    <xf numFmtId="175" fontId="34" fillId="0" borderId="148" xfId="0" applyNumberFormat="1" applyFont="1" applyBorder="1" applyAlignment="1">
      <alignment horizontal="right"/>
    </xf>
    <xf numFmtId="173" fontId="34" fillId="0" borderId="149" xfId="0" applyNumberFormat="1" applyFont="1" applyBorder="1" applyAlignment="1">
      <alignment horizontal="right"/>
    </xf>
    <xf numFmtId="173" fontId="34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4" fillId="2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52" xfId="0" applyNumberFormat="1" applyFont="1" applyBorder="1"/>
    <xf numFmtId="173" fontId="41" fillId="4" borderId="60" xfId="0" applyNumberFormat="1" applyFont="1" applyFill="1" applyBorder="1" applyAlignment="1"/>
    <xf numFmtId="173" fontId="34" fillId="0" borderId="113" xfId="0" applyNumberFormat="1" applyFont="1" applyBorder="1"/>
    <xf numFmtId="173" fontId="34" fillId="0" borderId="114" xfId="0" applyNumberFormat="1" applyFont="1" applyBorder="1"/>
    <xf numFmtId="173" fontId="41" fillId="2" borderId="60" xfId="0" applyNumberFormat="1" applyFont="1" applyFill="1" applyBorder="1" applyAlignment="1"/>
    <xf numFmtId="173" fontId="34" fillId="0" borderId="152" xfId="0" applyNumberFormat="1" applyFont="1" applyBorder="1"/>
    <xf numFmtId="173" fontId="34" fillId="0" borderId="60" xfId="0" applyNumberFormat="1" applyFont="1" applyBorder="1"/>
    <xf numFmtId="173" fontId="41" fillId="4" borderId="153" xfId="0" applyNumberFormat="1" applyFont="1" applyFill="1" applyBorder="1" applyAlignment="1">
      <alignment horizontal="center"/>
    </xf>
    <xf numFmtId="173" fontId="34" fillId="0" borderId="154" xfId="0" applyNumberFormat="1" applyFont="1" applyBorder="1" applyAlignment="1">
      <alignment horizontal="right"/>
    </xf>
    <xf numFmtId="175" fontId="34" fillId="0" borderId="154" xfId="0" applyNumberFormat="1" applyFont="1" applyBorder="1" applyAlignment="1">
      <alignment horizontal="right"/>
    </xf>
    <xf numFmtId="173" fontId="34" fillId="0" borderId="155" xfId="0" applyNumberFormat="1" applyFont="1" applyBorder="1" applyAlignment="1">
      <alignment horizontal="right"/>
    </xf>
    <xf numFmtId="0" fontId="0" fillId="0" borderId="151" xfId="0" applyBorder="1"/>
    <xf numFmtId="173" fontId="41" fillId="4" borderId="35" xfId="0" applyNumberFormat="1" applyFont="1" applyFill="1" applyBorder="1" applyAlignment="1">
      <alignment horizontal="center"/>
    </xf>
    <xf numFmtId="173" fontId="34" fillId="0" borderId="96" xfId="0" applyNumberFormat="1" applyFont="1" applyBorder="1" applyAlignment="1">
      <alignment horizontal="right"/>
    </xf>
    <xf numFmtId="175" fontId="34" fillId="0" borderId="96" xfId="0" applyNumberFormat="1" applyFont="1" applyBorder="1" applyAlignment="1">
      <alignment horizontal="right"/>
    </xf>
    <xf numFmtId="173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69" fontId="34" fillId="0" borderId="31" xfId="0" applyNumberFormat="1" applyFont="1" applyFill="1" applyBorder="1"/>
    <xf numFmtId="169" fontId="34" fillId="0" borderId="92" xfId="0" applyNumberFormat="1" applyFont="1" applyFill="1" applyBorder="1"/>
    <xf numFmtId="0" fontId="41" fillId="0" borderId="91" xfId="0" applyFont="1" applyFill="1" applyBorder="1"/>
    <xf numFmtId="169" fontId="34" fillId="0" borderId="99" xfId="0" applyNumberFormat="1" applyFont="1" applyFill="1" applyBorder="1"/>
    <xf numFmtId="169" fontId="34" fillId="0" borderId="27" xfId="0" applyNumberFormat="1" applyFont="1" applyFill="1" applyBorder="1"/>
    <xf numFmtId="169" fontId="34" fillId="0" borderId="100" xfId="0" applyNumberFormat="1" applyFont="1" applyFill="1" applyBorder="1"/>
    <xf numFmtId="169" fontId="34" fillId="0" borderId="93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68" fillId="0" borderId="157" xfId="0" applyNumberFormat="1" applyFont="1" applyBorder="1"/>
    <xf numFmtId="166" fontId="68" fillId="0" borderId="157" xfId="0" applyNumberFormat="1" applyFont="1" applyBorder="1"/>
    <xf numFmtId="166" fontId="68" fillId="0" borderId="156" xfId="0" applyNumberFormat="1" applyFont="1" applyBorder="1"/>
    <xf numFmtId="166" fontId="5" fillId="0" borderId="157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5" fillId="0" borderId="157" xfId="0" applyNumberFormat="1" applyFont="1" applyBorder="1" applyAlignment="1">
      <alignment horizontal="right"/>
    </xf>
    <xf numFmtId="177" fontId="5" fillId="0" borderId="157" xfId="0" applyNumberFormat="1" applyFont="1" applyBorder="1" applyAlignment="1">
      <alignment horizontal="right"/>
    </xf>
    <xf numFmtId="4" fontId="5" fillId="0" borderId="157" xfId="0" applyNumberFormat="1" applyFont="1" applyBorder="1" applyAlignment="1">
      <alignment horizontal="right"/>
    </xf>
    <xf numFmtId="3" fontId="5" fillId="0" borderId="157" xfId="0" applyNumberFormat="1" applyFont="1" applyBorder="1"/>
    <xf numFmtId="3" fontId="11" fillId="0" borderId="158" xfId="0" applyNumberFormat="1" applyFont="1" applyBorder="1" applyAlignment="1">
      <alignment horizontal="center"/>
    </xf>
    <xf numFmtId="3" fontId="68" fillId="0" borderId="157" xfId="0" applyNumberFormat="1" applyFont="1" applyBorder="1" applyAlignment="1">
      <alignment horizontal="right"/>
    </xf>
    <xf numFmtId="166" fontId="68" fillId="0" borderId="157" xfId="0" applyNumberFormat="1" applyFont="1" applyBorder="1" applyAlignment="1">
      <alignment horizontal="right"/>
    </xf>
    <xf numFmtId="166" fontId="68" fillId="0" borderId="156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69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5" fillId="0" borderId="160" xfId="0" applyNumberFormat="1" applyFont="1" applyBorder="1" applyAlignment="1">
      <alignment horizontal="right"/>
    </xf>
    <xf numFmtId="166" fontId="5" fillId="0" borderId="159" xfId="0" applyNumberFormat="1" applyFont="1" applyBorder="1" applyAlignment="1">
      <alignment horizontal="right"/>
    </xf>
    <xf numFmtId="3" fontId="68" fillId="0" borderId="160" xfId="0" applyNumberFormat="1" applyFont="1" applyBorder="1" applyAlignment="1">
      <alignment horizontal="right"/>
    </xf>
    <xf numFmtId="166" fontId="68" fillId="0" borderId="160" xfId="0" applyNumberFormat="1" applyFont="1" applyBorder="1" applyAlignment="1">
      <alignment horizontal="right"/>
    </xf>
    <xf numFmtId="166" fontId="68" fillId="0" borderId="159" xfId="0" applyNumberFormat="1" applyFont="1" applyBorder="1" applyAlignment="1">
      <alignment horizontal="right"/>
    </xf>
    <xf numFmtId="177" fontId="5" fillId="0" borderId="160" xfId="0" applyNumberFormat="1" applyFont="1" applyBorder="1" applyAlignment="1">
      <alignment horizontal="right"/>
    </xf>
    <xf numFmtId="3" fontId="5" fillId="0" borderId="160" xfId="0" applyNumberFormat="1" applyFont="1" applyBorder="1" applyAlignment="1">
      <alignment horizontal="right"/>
    </xf>
    <xf numFmtId="4" fontId="5" fillId="0" borderId="160" xfId="0" applyNumberFormat="1" applyFont="1" applyBorder="1" applyAlignment="1">
      <alignment horizontal="right"/>
    </xf>
    <xf numFmtId="3" fontId="5" fillId="0" borderId="160" xfId="0" applyNumberFormat="1" applyFont="1" applyBorder="1"/>
    <xf numFmtId="3" fontId="11" fillId="0" borderId="161" xfId="0" applyNumberFormat="1" applyFont="1" applyBorder="1" applyAlignment="1">
      <alignment horizontal="center"/>
    </xf>
    <xf numFmtId="166" fontId="68" fillId="0" borderId="18" xfId="0" applyNumberFormat="1" applyFont="1" applyBorder="1" applyAlignment="1">
      <alignment horizontal="right"/>
    </xf>
    <xf numFmtId="166" fontId="69" fillId="0" borderId="159" xfId="0" applyNumberFormat="1" applyFont="1" applyBorder="1" applyAlignment="1">
      <alignment horizontal="right"/>
    </xf>
    <xf numFmtId="3" fontId="68" fillId="0" borderId="160" xfId="0" applyNumberFormat="1" applyFont="1" applyBorder="1"/>
    <xf numFmtId="166" fontId="68" fillId="0" borderId="160" xfId="0" applyNumberFormat="1" applyFont="1" applyBorder="1"/>
    <xf numFmtId="166" fontId="68" fillId="0" borderId="159" xfId="0" applyNumberFormat="1" applyFont="1" applyBorder="1"/>
    <xf numFmtId="166" fontId="68" fillId="0" borderId="18" xfId="0" applyNumberFormat="1" applyFont="1" applyBorder="1"/>
    <xf numFmtId="166" fontId="69" fillId="0" borderId="156" xfId="0" applyNumberFormat="1" applyFont="1" applyBorder="1" applyAlignment="1">
      <alignment horizontal="right"/>
    </xf>
    <xf numFmtId="3" fontId="34" fillId="0" borderId="157" xfId="0" applyNumberFormat="1" applyFont="1" applyBorder="1" applyAlignment="1">
      <alignment horizontal="right"/>
    </xf>
    <xf numFmtId="0" fontId="5" fillId="0" borderId="157" xfId="0" applyFont="1" applyBorder="1"/>
    <xf numFmtId="3" fontId="34" fillId="0" borderId="157" xfId="0" applyNumberFormat="1" applyFont="1" applyBorder="1"/>
    <xf numFmtId="9" fontId="34" fillId="0" borderId="157" xfId="0" applyNumberFormat="1" applyFont="1" applyBorder="1"/>
    <xf numFmtId="166" fontId="34" fillId="0" borderId="157" xfId="0" applyNumberFormat="1" applyFont="1" applyBorder="1"/>
    <xf numFmtId="166" fontId="34" fillId="0" borderId="156" xfId="0" applyNumberFormat="1" applyFont="1" applyBorder="1"/>
    <xf numFmtId="166" fontId="34" fillId="0" borderId="18" xfId="0" applyNumberFormat="1" applyFont="1" applyBorder="1"/>
    <xf numFmtId="3" fontId="34" fillId="0" borderId="160" xfId="0" applyNumberFormat="1" applyFont="1" applyBorder="1"/>
    <xf numFmtId="166" fontId="34" fillId="0" borderId="160" xfId="0" applyNumberFormat="1" applyFont="1" applyBorder="1"/>
    <xf numFmtId="166" fontId="34" fillId="0" borderId="159" xfId="0" applyNumberFormat="1" applyFont="1" applyBorder="1"/>
    <xf numFmtId="3" fontId="34" fillId="0" borderId="160" xfId="0" applyNumberFormat="1" applyFont="1" applyBorder="1" applyAlignment="1">
      <alignment horizontal="right"/>
    </xf>
    <xf numFmtId="0" fontId="5" fillId="0" borderId="160" xfId="0" applyFont="1" applyBorder="1"/>
    <xf numFmtId="9" fontId="34" fillId="0" borderId="160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68" fillId="0" borderId="52" xfId="0" applyNumberFormat="1" applyFont="1" applyBorder="1"/>
    <xf numFmtId="166" fontId="68" fillId="0" borderId="52" xfId="0" applyNumberFormat="1" applyFont="1" applyBorder="1"/>
    <xf numFmtId="166" fontId="68" fillId="0" borderId="53" xfId="0" applyNumberFormat="1" applyFont="1" applyBorder="1"/>
    <xf numFmtId="3" fontId="34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4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8" fillId="0" borderId="0" xfId="0" applyNumberFormat="1" applyFont="1" applyBorder="1" applyAlignment="1">
      <alignment horizontal="right"/>
    </xf>
    <xf numFmtId="166" fontId="68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4" fillId="0" borderId="0" xfId="0" applyNumberFormat="1" applyFont="1" applyBorder="1"/>
    <xf numFmtId="3" fontId="68" fillId="0" borderId="0" xfId="0" applyNumberFormat="1" applyFont="1" applyBorder="1"/>
    <xf numFmtId="166" fontId="68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58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61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68" fillId="0" borderId="2" xfId="0" applyNumberFormat="1" applyFont="1" applyBorder="1"/>
    <xf numFmtId="166" fontId="68" fillId="0" borderId="2" xfId="0" applyNumberFormat="1" applyFont="1" applyBorder="1"/>
    <xf numFmtId="166" fontId="68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63" xfId="0" applyFont="1" applyFill="1" applyBorder="1"/>
    <xf numFmtId="169" fontId="34" fillId="0" borderId="164" xfId="0" applyNumberFormat="1" applyFont="1" applyFill="1" applyBorder="1"/>
    <xf numFmtId="0" fontId="34" fillId="0" borderId="164" xfId="0" applyFont="1" applyFill="1" applyBorder="1"/>
    <xf numFmtId="9" fontId="34" fillId="0" borderId="164" xfId="0" applyNumberFormat="1" applyFont="1" applyFill="1" applyBorder="1"/>
    <xf numFmtId="9" fontId="34" fillId="0" borderId="165" xfId="0" applyNumberFormat="1" applyFont="1" applyFill="1" applyBorder="1"/>
    <xf numFmtId="0" fontId="34" fillId="0" borderId="166" xfId="0" applyFont="1" applyFill="1" applyBorder="1"/>
    <xf numFmtId="169" fontId="34" fillId="0" borderId="167" xfId="0" applyNumberFormat="1" applyFont="1" applyFill="1" applyBorder="1"/>
    <xf numFmtId="0" fontId="34" fillId="0" borderId="167" xfId="0" applyFont="1" applyFill="1" applyBorder="1"/>
    <xf numFmtId="9" fontId="34" fillId="0" borderId="167" xfId="0" applyNumberFormat="1" applyFont="1" applyFill="1" applyBorder="1"/>
    <xf numFmtId="9" fontId="34" fillId="0" borderId="168" xfId="0" applyNumberFormat="1" applyFont="1" applyFill="1" applyBorder="1"/>
    <xf numFmtId="0" fontId="41" fillId="0" borderId="163" xfId="0" applyFont="1" applyFill="1" applyBorder="1"/>
    <xf numFmtId="0" fontId="41" fillId="0" borderId="166" xfId="0" applyFont="1" applyFill="1" applyBorder="1"/>
    <xf numFmtId="3" fontId="34" fillId="0" borderId="164" xfId="0" applyNumberFormat="1" applyFont="1" applyFill="1" applyBorder="1"/>
    <xf numFmtId="3" fontId="34" fillId="0" borderId="165" xfId="0" applyNumberFormat="1" applyFont="1" applyFill="1" applyBorder="1"/>
    <xf numFmtId="3" fontId="34" fillId="0" borderId="167" xfId="0" applyNumberFormat="1" applyFont="1" applyFill="1" applyBorder="1"/>
    <xf numFmtId="3" fontId="34" fillId="0" borderId="168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6" xfId="76" applyFont="1" applyFill="1" applyBorder="1"/>
    <xf numFmtId="0" fontId="31" fillId="0" borderId="163" xfId="76" applyFont="1" applyFill="1" applyBorder="1"/>
    <xf numFmtId="0" fontId="31" fillId="0" borderId="166" xfId="76" applyFont="1" applyFill="1" applyBorder="1"/>
    <xf numFmtId="0" fontId="31" fillId="0" borderId="60" xfId="76" applyFont="1" applyFill="1" applyBorder="1"/>
    <xf numFmtId="0" fontId="31" fillId="0" borderId="169" xfId="76" applyFont="1" applyFill="1" applyBorder="1"/>
    <xf numFmtId="0" fontId="31" fillId="0" borderId="170" xfId="76" applyFont="1" applyFill="1" applyBorder="1"/>
    <xf numFmtId="0" fontId="33" fillId="2" borderId="171" xfId="76" applyNumberFormat="1" applyFont="1" applyFill="1" applyBorder="1" applyAlignment="1">
      <alignment horizontal="left"/>
    </xf>
    <xf numFmtId="0" fontId="33" fillId="2" borderId="172" xfId="76" applyNumberFormat="1" applyFont="1" applyFill="1" applyBorder="1" applyAlignment="1">
      <alignment horizontal="left"/>
    </xf>
    <xf numFmtId="3" fontId="31" fillId="0" borderId="26" xfId="76" applyNumberFormat="1" applyFont="1" applyFill="1" applyBorder="1"/>
    <xf numFmtId="3" fontId="31" fillId="0" borderId="31" xfId="76" applyNumberFormat="1" applyFont="1" applyFill="1" applyBorder="1"/>
    <xf numFmtId="3" fontId="31" fillId="0" borderId="163" xfId="76" applyNumberFormat="1" applyFont="1" applyFill="1" applyBorder="1"/>
    <xf numFmtId="3" fontId="31" fillId="0" borderId="164" xfId="76" applyNumberFormat="1" applyFont="1" applyFill="1" applyBorder="1"/>
    <xf numFmtId="3" fontId="31" fillId="0" borderId="166" xfId="76" applyNumberFormat="1" applyFont="1" applyFill="1" applyBorder="1"/>
    <xf numFmtId="3" fontId="31" fillId="0" borderId="167" xfId="76" applyNumberFormat="1" applyFont="1" applyFill="1" applyBorder="1"/>
    <xf numFmtId="9" fontId="31" fillId="0" borderId="60" xfId="76" applyNumberFormat="1" applyFont="1" applyFill="1" applyBorder="1"/>
    <xf numFmtId="9" fontId="31" fillId="0" borderId="169" xfId="76" applyNumberFormat="1" applyFont="1" applyFill="1" applyBorder="1"/>
    <xf numFmtId="9" fontId="31" fillId="0" borderId="170" xfId="76" applyNumberFormat="1" applyFont="1" applyFill="1" applyBorder="1"/>
    <xf numFmtId="0" fontId="33" fillId="2" borderId="173" xfId="76" applyNumberFormat="1" applyFont="1" applyFill="1" applyBorder="1" applyAlignment="1">
      <alignment horizontal="left"/>
    </xf>
    <xf numFmtId="0" fontId="33" fillId="2" borderId="162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165" xfId="76" applyNumberFormat="1" applyFont="1" applyFill="1" applyBorder="1"/>
    <xf numFmtId="3" fontId="31" fillId="0" borderId="16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0.97352453898815361</c:v>
                </c:pt>
                <c:pt idx="1">
                  <c:v>0.91013222397571969</c:v>
                </c:pt>
                <c:pt idx="2">
                  <c:v>0.98328830329709427</c:v>
                </c:pt>
                <c:pt idx="3">
                  <c:v>1.0065960618324683</c:v>
                </c:pt>
                <c:pt idx="4">
                  <c:v>1.0476193637447087</c:v>
                </c:pt>
                <c:pt idx="5">
                  <c:v>1.0330408653607377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4895168"/>
        <c:axId val="-5348984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1.0325117656580343</c:v>
                </c:pt>
                <c:pt idx="1">
                  <c:v>1.0325117656580343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34897888"/>
        <c:axId val="-534894624"/>
      </c:scatterChart>
      <c:catAx>
        <c:axId val="-53489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34898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3489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534895168"/>
        <c:crosses val="autoZero"/>
        <c:crossBetween val="between"/>
      </c:valAx>
      <c:valAx>
        <c:axId val="-5348978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34894624"/>
        <c:crosses val="max"/>
        <c:crossBetween val="midCat"/>
      </c:valAx>
      <c:valAx>
        <c:axId val="-5348946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348978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0.73046432616081536</c:v>
                </c:pt>
                <c:pt idx="1">
                  <c:v>0.74615857406269204</c:v>
                </c:pt>
                <c:pt idx="2">
                  <c:v>0.77067082683307331</c:v>
                </c:pt>
                <c:pt idx="3">
                  <c:v>0.74436936936936937</c:v>
                </c:pt>
                <c:pt idx="4">
                  <c:v>0.76826902349644322</c:v>
                </c:pt>
                <c:pt idx="5">
                  <c:v>0.75672238372093026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4896256"/>
        <c:axId val="-53489408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34897344"/>
        <c:axId val="-534898976"/>
      </c:scatterChart>
      <c:catAx>
        <c:axId val="-534896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34894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348940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34896256"/>
        <c:crosses val="autoZero"/>
        <c:crossBetween val="between"/>
      </c:valAx>
      <c:valAx>
        <c:axId val="-5348973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34898976"/>
        <c:crosses val="max"/>
        <c:crossBetween val="midCat"/>
      </c:valAx>
      <c:valAx>
        <c:axId val="-5348989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3489734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312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314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2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2419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260</v>
      </c>
      <c r="C15" s="51" t="s">
        <v>270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3287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2" t="s">
        <v>3288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3305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5508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5512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5518</v>
      </c>
      <c r="C27" s="51" t="s">
        <v>273</v>
      </c>
    </row>
    <row r="28" spans="1:3" ht="14.4" customHeight="1" x14ac:dyDescent="0.3">
      <c r="A28" s="273" t="str">
        <f t="shared" si="4"/>
        <v>ZV Vykáz.-A Detail</v>
      </c>
      <c r="B28" s="184" t="s">
        <v>5689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6975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7275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7792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312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34060.244318462734</v>
      </c>
      <c r="D4" s="287">
        <f ca="1">IF(ISERROR(VLOOKUP("Náklady celkem",INDIRECT("HI!$A:$G"),5,0)),0,VLOOKUP("Náklady celkem",INDIRECT("HI!$A:$G"),5,0))</f>
        <v>34092.971770000004</v>
      </c>
      <c r="E4" s="288">
        <f ca="1">IF(C4=0,0,D4/C4)</f>
        <v>1.0009608695472432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1135.450072465484</v>
      </c>
      <c r="D7" s="295">
        <f>IF(ISERROR(HI!E5),"",HI!E5)</f>
        <v>991.00827000000004</v>
      </c>
      <c r="E7" s="292">
        <f t="shared" ref="E7:E15" si="0">IF(C7=0,0,D7/C7)</f>
        <v>0.87278894425375553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0.91856931604626624</v>
      </c>
      <c r="E8" s="292">
        <f t="shared" si="0"/>
        <v>1.0206325733847403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270</v>
      </c>
      <c r="C9" s="465">
        <v>0.3</v>
      </c>
      <c r="D9" s="465">
        <f>IF('LŽ Statim'!G3="",0,'LŽ Statim'!G3)</f>
        <v>0.24604496253122399</v>
      </c>
      <c r="E9" s="292">
        <f>IF(C9=0,0,D9/C9)</f>
        <v>0.82014987510408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0.840846132689408</v>
      </c>
      <c r="E11" s="292">
        <f t="shared" si="0"/>
        <v>1.4014102211490134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0.9981943348360961</v>
      </c>
      <c r="E12" s="292">
        <f t="shared" si="0"/>
        <v>1.2477429185451201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7520.7191086066887</v>
      </c>
      <c r="D15" s="295">
        <f>IF(ISERROR(HI!E6),"",HI!E6)</f>
        <v>7907.49982</v>
      </c>
      <c r="E15" s="292">
        <f t="shared" si="0"/>
        <v>1.0514286873113876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22384.002020816188</v>
      </c>
      <c r="D16" s="291">
        <f ca="1">IF(ISERROR(VLOOKUP("Osobní náklady (Kč) *",INDIRECT("HI!$A:$G"),5,0)),0,VLOOKUP("Osobní náklady (Kč) *",INDIRECT("HI!$A:$G"),5,0))</f>
        <v>22098.236039999996</v>
      </c>
      <c r="E16" s="292">
        <f ca="1">IF(C16=0,0,D16/C16)</f>
        <v>0.98723347234554204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35167.602999999988</v>
      </c>
      <c r="D18" s="310">
        <f ca="1">IF(ISERROR(VLOOKUP("Výnosy celkem",INDIRECT("HI!$A:$G"),5,0)),0,VLOOKUP("Výnosy celkem",INDIRECT("HI!$A:$G"),5,0))</f>
        <v>35219.433209999996</v>
      </c>
      <c r="E18" s="311">
        <f t="shared" ref="E18:E28" ca="1" si="1">IF(C18=0,0,D18/C18)</f>
        <v>1.0014738055931764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1599.0429999999999</v>
      </c>
      <c r="D19" s="291">
        <f ca="1">IF(ISERROR(VLOOKUP("Ambulance *",INDIRECT("HI!$A:$G"),5,0)),0,VLOOKUP("Ambulance *",INDIRECT("HI!$A:$G"),5,0))</f>
        <v>2080.8632100000041</v>
      </c>
      <c r="E19" s="292">
        <f t="shared" ca="1" si="1"/>
        <v>1.3013178569932167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1.3013178569932167</v>
      </c>
      <c r="E20" s="292">
        <f t="shared" si="1"/>
        <v>1.3013178569932167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0.90701784133220464</v>
      </c>
      <c r="E21" s="292">
        <f t="shared" si="1"/>
        <v>1.0670798133320054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33568.55999999999</v>
      </c>
      <c r="D22" s="291">
        <f ca="1">IF(ISERROR(VLOOKUP("Hospitalizace *",INDIRECT("HI!$A:$G"),5,0)),0,VLOOKUP("Hospitalizace *",INDIRECT("HI!$A:$G"),5,0))</f>
        <v>33138.569999999992</v>
      </c>
      <c r="E22" s="292">
        <f ca="1">IF(C22=0,0,D22/C22)</f>
        <v>0.98719069271961624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0.98719069271961613</v>
      </c>
      <c r="E23" s="292">
        <f t="shared" si="1"/>
        <v>0.98719069271961613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0.98444794924412815</v>
      </c>
      <c r="E24" s="292">
        <f t="shared" si="1"/>
        <v>0.98444794924412815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2</v>
      </c>
      <c r="E25" s="292">
        <f t="shared" si="1"/>
        <v>2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0.97587939698492465</v>
      </c>
      <c r="E26" s="292">
        <f t="shared" si="1"/>
        <v>1.0272414705104471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0.75672238372093026</v>
      </c>
      <c r="E27" s="292">
        <f t="shared" si="1"/>
        <v>0.75672238372093026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0.92438138543923221</v>
      </c>
      <c r="D28" s="296">
        <f>IF(ISERROR(VLOOKUP("Celkem:",'ZV Vyžád.'!$A:$M,7,0)),"",VLOOKUP("Celkem:",'ZV Vyžád.'!$A:$M,7,0))</f>
        <v>0.90146254623667665</v>
      </c>
      <c r="E28" s="292">
        <f t="shared" si="1"/>
        <v>0.97520629518987412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312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979.31599000000006</v>
      </c>
      <c r="C5" s="33">
        <v>957.60601999999994</v>
      </c>
      <c r="D5" s="12"/>
      <c r="E5" s="230">
        <v>991.00827000000004</v>
      </c>
      <c r="F5" s="32">
        <v>1135.450072465484</v>
      </c>
      <c r="G5" s="229">
        <f>E5-F5</f>
        <v>-144.44180246548399</v>
      </c>
      <c r="H5" s="235">
        <f>IF(F5&lt;0.00000001,"",E5/F5)</f>
        <v>0.87278894425375553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6368.885750000004</v>
      </c>
      <c r="C6" s="35">
        <v>6802.9837100000022</v>
      </c>
      <c r="D6" s="12"/>
      <c r="E6" s="231">
        <v>7907.49982</v>
      </c>
      <c r="F6" s="34">
        <v>7520.7191086066887</v>
      </c>
      <c r="G6" s="232">
        <f>E6-F6</f>
        <v>386.78071139331132</v>
      </c>
      <c r="H6" s="236">
        <f>IF(F6&lt;0.00000001,"",E6/F6)</f>
        <v>1.0514286873113876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19375.998130000022</v>
      </c>
      <c r="C7" s="35">
        <v>20856.310400000013</v>
      </c>
      <c r="D7" s="12"/>
      <c r="E7" s="231">
        <v>22098.236039999996</v>
      </c>
      <c r="F7" s="34">
        <v>22384.002020816188</v>
      </c>
      <c r="G7" s="232">
        <f>E7-F7</f>
        <v>-285.76598081619159</v>
      </c>
      <c r="H7" s="236">
        <f>IF(F7&lt;0.00000001,"",E7/F7)</f>
        <v>0.98723347234554204</v>
      </c>
    </row>
    <row r="8" spans="1:8" ht="14.4" customHeight="1" thickBot="1" x14ac:dyDescent="0.35">
      <c r="A8" s="1" t="s">
        <v>97</v>
      </c>
      <c r="B8" s="15">
        <v>3046.4761599999956</v>
      </c>
      <c r="C8" s="37">
        <v>3072.1008200000051</v>
      </c>
      <c r="D8" s="12"/>
      <c r="E8" s="233">
        <v>3096.2276400000073</v>
      </c>
      <c r="F8" s="36">
        <v>3020.0731165743728</v>
      </c>
      <c r="G8" s="234">
        <f>E8-F8</f>
        <v>76.154523425634579</v>
      </c>
      <c r="H8" s="237">
        <f>IF(F8&lt;0.00000001,"",E8/F8)</f>
        <v>1.0252161191090683</v>
      </c>
    </row>
    <row r="9" spans="1:8" ht="14.4" customHeight="1" thickBot="1" x14ac:dyDescent="0.35">
      <c r="A9" s="2" t="s">
        <v>98</v>
      </c>
      <c r="B9" s="3">
        <v>29770.676030000021</v>
      </c>
      <c r="C9" s="39">
        <v>31689.000950000023</v>
      </c>
      <c r="D9" s="12"/>
      <c r="E9" s="3">
        <v>34092.971770000004</v>
      </c>
      <c r="F9" s="38">
        <v>34060.244318462734</v>
      </c>
      <c r="G9" s="38">
        <f>E9-F9</f>
        <v>32.727451537270099</v>
      </c>
      <c r="H9" s="238">
        <f>IF(F9&lt;0.00000001,"",E9/F9)</f>
        <v>1.0009608695472432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1599.0429999999999</v>
      </c>
      <c r="C11" s="33">
        <f>IF(ISERROR(VLOOKUP("Celkem:",'ZV Vykáz.-A'!A:F,4,0)),0,VLOOKUP("Celkem:",'ZV Vykáz.-A'!A:F,4,0)/1000)</f>
        <v>1682.5429999999999</v>
      </c>
      <c r="D11" s="12"/>
      <c r="E11" s="230">
        <f>IF(ISERROR(VLOOKUP("Celkem:",'ZV Vykáz.-A'!A:F,6,0)),0,VLOOKUP("Celkem:",'ZV Vykáz.-A'!A:F,6,0)/1000)</f>
        <v>2080.8632100000041</v>
      </c>
      <c r="F11" s="32">
        <f>B11</f>
        <v>1599.0429999999999</v>
      </c>
      <c r="G11" s="229">
        <f>E11-F11</f>
        <v>481.82021000000418</v>
      </c>
      <c r="H11" s="235">
        <f>IF(F11&lt;0.00000001,"",E11/F11)</f>
        <v>1.3013178569932167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33568.55999999999</v>
      </c>
      <c r="C12" s="37">
        <f>IF(ISERROR(VLOOKUP("Celkem",CaseMix!A:D,3,0)),0,VLOOKUP("Celkem",CaseMix!A:D,3,0)*30)</f>
        <v>32378.12999999999</v>
      </c>
      <c r="D12" s="12"/>
      <c r="E12" s="233">
        <f>IF(ISERROR(VLOOKUP("Celkem",CaseMix!A:D,4,0)),0,VLOOKUP("Celkem",CaseMix!A:D,4,0)*30)</f>
        <v>33138.569999999992</v>
      </c>
      <c r="F12" s="36">
        <f>B12</f>
        <v>33568.55999999999</v>
      </c>
      <c r="G12" s="234">
        <f>E12-F12</f>
        <v>-429.98999999999796</v>
      </c>
      <c r="H12" s="237">
        <f>IF(F12&lt;0.00000001,"",E12/F12)</f>
        <v>0.98719069271961624</v>
      </c>
    </row>
    <row r="13" spans="1:8" ht="14.4" customHeight="1" thickBot="1" x14ac:dyDescent="0.35">
      <c r="A13" s="4" t="s">
        <v>101</v>
      </c>
      <c r="B13" s="9">
        <f>SUM(B11:B12)</f>
        <v>35167.602999999988</v>
      </c>
      <c r="C13" s="41">
        <f>SUM(C11:C12)</f>
        <v>34060.672999999988</v>
      </c>
      <c r="D13" s="12"/>
      <c r="E13" s="9">
        <f>SUM(E11:E12)</f>
        <v>35219.433209999996</v>
      </c>
      <c r="F13" s="40">
        <f>SUM(F11:F12)</f>
        <v>35167.602999999988</v>
      </c>
      <c r="G13" s="40">
        <f>E13-F13</f>
        <v>51.830210000007355</v>
      </c>
      <c r="H13" s="239">
        <f>IF(F13&lt;0.00000001,"",E13/F13)</f>
        <v>1.0014738055931764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1.1812833193495997</v>
      </c>
      <c r="C15" s="43">
        <f>IF(C9=0,"",C13/C9)</f>
        <v>1.074842121206095</v>
      </c>
      <c r="D15" s="12"/>
      <c r="E15" s="10">
        <f>IF(E9=0,"",E13/E9)</f>
        <v>1.0330408697604712</v>
      </c>
      <c r="F15" s="42">
        <f>IF(F9=0,"",F13/F9)</f>
        <v>1.0325117656580343</v>
      </c>
      <c r="G15" s="42">
        <f>IF(ISERROR(F15-E15),"",E15-F15)</f>
        <v>5.2910410243689476E-4</v>
      </c>
      <c r="H15" s="240">
        <f>IF(ISERROR(F15-E15),"",IF(F15&lt;0.00000001,"",E15/F15))</f>
        <v>1.000512443654431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271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311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0.97352453898815361</v>
      </c>
      <c r="C4" s="330">
        <f t="shared" ref="C4:M4" si="0">(C10+C8)/C6</f>
        <v>0.91013222397571969</v>
      </c>
      <c r="D4" s="330">
        <f t="shared" si="0"/>
        <v>0.98328830329709427</v>
      </c>
      <c r="E4" s="330">
        <f t="shared" si="0"/>
        <v>1.0065960618324683</v>
      </c>
      <c r="F4" s="330">
        <f t="shared" si="0"/>
        <v>1.0476193637447087</v>
      </c>
      <c r="G4" s="330">
        <f t="shared" si="0"/>
        <v>1.0330408653607377</v>
      </c>
      <c r="H4" s="330">
        <f t="shared" si="0"/>
        <v>6.1034956824475142E-2</v>
      </c>
      <c r="I4" s="330">
        <f t="shared" si="0"/>
        <v>6.1034956824475142E-2</v>
      </c>
      <c r="J4" s="330">
        <f t="shared" si="0"/>
        <v>6.1034956824475142E-2</v>
      </c>
      <c r="K4" s="330">
        <f t="shared" si="0"/>
        <v>6.1034956824475142E-2</v>
      </c>
      <c r="L4" s="330">
        <f t="shared" si="0"/>
        <v>6.1034956824475142E-2</v>
      </c>
      <c r="M4" s="330">
        <f t="shared" si="0"/>
        <v>6.1034956824475142E-2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5598.9759700000004</v>
      </c>
      <c r="C5" s="330">
        <f>IF(ISERROR(VLOOKUP($A5,'Man Tab'!$A:$Q,COLUMN()+2,0)),0,VLOOKUP($A5,'Man Tab'!$A:$Q,COLUMN()+2,0))</f>
        <v>5899.9045599999999</v>
      </c>
      <c r="D5" s="330">
        <f>IF(ISERROR(VLOOKUP($A5,'Man Tab'!$A:$Q,COLUMN()+2,0)),0,VLOOKUP($A5,'Man Tab'!$A:$Q,COLUMN()+2,0))</f>
        <v>5104.8554599999998</v>
      </c>
      <c r="E5" s="330">
        <f>IF(ISERROR(VLOOKUP($A5,'Man Tab'!$A:$Q,COLUMN()+2,0)),0,VLOOKUP($A5,'Man Tab'!$A:$Q,COLUMN()+2,0))</f>
        <v>5701.22775</v>
      </c>
      <c r="F5" s="330">
        <f>IF(ISERROR(VLOOKUP($A5,'Man Tab'!$A:$Q,COLUMN()+2,0)),0,VLOOKUP($A5,'Man Tab'!$A:$Q,COLUMN()+2,0))</f>
        <v>5774.5874100000001</v>
      </c>
      <c r="G5" s="330">
        <f>IF(ISERROR(VLOOKUP($A5,'Man Tab'!$A:$Q,COLUMN()+2,0)),0,VLOOKUP($A5,'Man Tab'!$A:$Q,COLUMN()+2,0))</f>
        <v>6013.4206199999999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5598.9759700000004</v>
      </c>
      <c r="C6" s="332">
        <f t="shared" ref="C6:M6" si="1">C5+B6</f>
        <v>11498.88053</v>
      </c>
      <c r="D6" s="332">
        <f t="shared" si="1"/>
        <v>16603.735990000001</v>
      </c>
      <c r="E6" s="332">
        <f t="shared" si="1"/>
        <v>22304.963739999999</v>
      </c>
      <c r="F6" s="332">
        <f t="shared" si="1"/>
        <v>28079.551149999999</v>
      </c>
      <c r="G6" s="332">
        <f t="shared" si="1"/>
        <v>34092.971769999996</v>
      </c>
      <c r="H6" s="332">
        <f t="shared" si="1"/>
        <v>34092.971769999996</v>
      </c>
      <c r="I6" s="332">
        <f t="shared" si="1"/>
        <v>34092.971769999996</v>
      </c>
      <c r="J6" s="332">
        <f t="shared" si="1"/>
        <v>34092.971769999996</v>
      </c>
      <c r="K6" s="332">
        <f t="shared" si="1"/>
        <v>34092.971769999996</v>
      </c>
      <c r="L6" s="332">
        <f t="shared" si="1"/>
        <v>34092.971769999996</v>
      </c>
      <c r="M6" s="332">
        <f t="shared" si="1"/>
        <v>34092.971769999996</v>
      </c>
    </row>
    <row r="7" spans="1:13" ht="14.4" customHeight="1" x14ac:dyDescent="0.3">
      <c r="A7" s="331" t="s">
        <v>126</v>
      </c>
      <c r="B7" s="331">
        <v>169.72300000000001</v>
      </c>
      <c r="C7" s="331">
        <v>325.36900000000003</v>
      </c>
      <c r="D7" s="331">
        <v>509.36200000000002</v>
      </c>
      <c r="E7" s="331">
        <v>701.92700000000002</v>
      </c>
      <c r="F7" s="331">
        <v>922.61500000000001</v>
      </c>
      <c r="G7" s="331">
        <v>1104.6189999999999</v>
      </c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5091.6900000000005</v>
      </c>
      <c r="C8" s="332">
        <f t="shared" ref="C8:M8" si="2">C7*30</f>
        <v>9761.0700000000015</v>
      </c>
      <c r="D8" s="332">
        <f t="shared" si="2"/>
        <v>15280.86</v>
      </c>
      <c r="E8" s="332">
        <f t="shared" si="2"/>
        <v>21057.81</v>
      </c>
      <c r="F8" s="332">
        <f t="shared" si="2"/>
        <v>27678.45</v>
      </c>
      <c r="G8" s="332">
        <f t="shared" si="2"/>
        <v>33138.57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359050.50000000006</v>
      </c>
      <c r="C9" s="331">
        <v>345381.21000000008</v>
      </c>
      <c r="D9" s="331">
        <v>340967.67999999999</v>
      </c>
      <c r="E9" s="331">
        <v>348879.27</v>
      </c>
      <c r="F9" s="331">
        <v>343952.85</v>
      </c>
      <c r="G9" s="331">
        <v>342631.55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359.05050000000006</v>
      </c>
      <c r="C10" s="332">
        <f t="shared" ref="C10:M10" si="3">C9/1000+B10</f>
        <v>704.43171000000007</v>
      </c>
      <c r="D10" s="332">
        <f t="shared" si="3"/>
        <v>1045.39939</v>
      </c>
      <c r="E10" s="332">
        <f t="shared" si="3"/>
        <v>1394.2786599999999</v>
      </c>
      <c r="F10" s="332">
        <f t="shared" si="3"/>
        <v>1738.2315099999998</v>
      </c>
      <c r="G10" s="332">
        <f t="shared" si="3"/>
        <v>2080.8630599999997</v>
      </c>
      <c r="H10" s="332">
        <f t="shared" si="3"/>
        <v>2080.8630599999997</v>
      </c>
      <c r="I10" s="332">
        <f t="shared" si="3"/>
        <v>2080.8630599999997</v>
      </c>
      <c r="J10" s="332">
        <f t="shared" si="3"/>
        <v>2080.8630599999997</v>
      </c>
      <c r="K10" s="332">
        <f t="shared" si="3"/>
        <v>2080.8630599999997</v>
      </c>
      <c r="L10" s="332">
        <f t="shared" si="3"/>
        <v>2080.8630599999997</v>
      </c>
      <c r="M10" s="332">
        <f t="shared" si="3"/>
        <v>2080.8630599999997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6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1.0325117656580343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1.0325117656580343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314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312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287</v>
      </c>
      <c r="E4" s="242" t="s">
        <v>288</v>
      </c>
      <c r="F4" s="242" t="s">
        <v>289</v>
      </c>
      <c r="G4" s="242" t="s">
        <v>290</v>
      </c>
      <c r="H4" s="242" t="s">
        <v>291</v>
      </c>
      <c r="I4" s="242" t="s">
        <v>292</v>
      </c>
      <c r="J4" s="242" t="s">
        <v>293</v>
      </c>
      <c r="K4" s="242" t="s">
        <v>294</v>
      </c>
      <c r="L4" s="242" t="s">
        <v>295</v>
      </c>
      <c r="M4" s="242" t="s">
        <v>296</v>
      </c>
      <c r="N4" s="242" t="s">
        <v>297</v>
      </c>
      <c r="O4" s="242" t="s">
        <v>298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313</v>
      </c>
    </row>
    <row r="7" spans="1:17" ht="14.4" customHeight="1" x14ac:dyDescent="0.3">
      <c r="A7" s="19" t="s">
        <v>35</v>
      </c>
      <c r="B7" s="55">
        <v>2161.00039827406</v>
      </c>
      <c r="C7" s="56">
        <v>180.08336652283799</v>
      </c>
      <c r="D7" s="56">
        <v>113.40459</v>
      </c>
      <c r="E7" s="56">
        <v>88.959100000000007</v>
      </c>
      <c r="F7" s="56">
        <v>220.82984999999999</v>
      </c>
      <c r="G7" s="56">
        <v>113.71268000000001</v>
      </c>
      <c r="H7" s="56">
        <v>120.41076</v>
      </c>
      <c r="I7" s="56">
        <v>333.69128999999998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991.00827000000004</v>
      </c>
      <c r="Q7" s="189">
        <v>0.91717546261500005</v>
      </c>
    </row>
    <row r="8" spans="1:17" ht="14.4" customHeight="1" x14ac:dyDescent="0.3">
      <c r="A8" s="19" t="s">
        <v>36</v>
      </c>
      <c r="B8" s="55">
        <v>1515.5484940008901</v>
      </c>
      <c r="C8" s="56">
        <v>126.29570783340699</v>
      </c>
      <c r="D8" s="56">
        <v>112.86</v>
      </c>
      <c r="E8" s="56">
        <v>147.05000000000001</v>
      </c>
      <c r="F8" s="56">
        <v>101.42100000000001</v>
      </c>
      <c r="G8" s="56">
        <v>128.81200000000001</v>
      </c>
      <c r="H8" s="56">
        <v>128.78200000000001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618.92499999999995</v>
      </c>
      <c r="Q8" s="189">
        <v>0.81676700211099995</v>
      </c>
    </row>
    <row r="9" spans="1:17" ht="14.4" customHeight="1" x14ac:dyDescent="0.3">
      <c r="A9" s="19" t="s">
        <v>37</v>
      </c>
      <c r="B9" s="55">
        <v>15041.441005537499</v>
      </c>
      <c r="C9" s="56">
        <v>1253.45341712813</v>
      </c>
      <c r="D9" s="56">
        <v>1297.96369</v>
      </c>
      <c r="E9" s="56">
        <v>1718.9864299999999</v>
      </c>
      <c r="F9" s="56">
        <v>702.82659999999896</v>
      </c>
      <c r="G9" s="56">
        <v>1427.37781</v>
      </c>
      <c r="H9" s="56">
        <v>1235.9796799999999</v>
      </c>
      <c r="I9" s="56">
        <v>1524.3656100000001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7907.49982</v>
      </c>
      <c r="Q9" s="189">
        <v>1.051428492401</v>
      </c>
    </row>
    <row r="10" spans="1:17" ht="14.4" customHeight="1" x14ac:dyDescent="0.3">
      <c r="A10" s="19" t="s">
        <v>38</v>
      </c>
      <c r="B10" s="55">
        <v>533.18977701807296</v>
      </c>
      <c r="C10" s="56">
        <v>44.432481418172003</v>
      </c>
      <c r="D10" s="56">
        <v>44.331789999999998</v>
      </c>
      <c r="E10" s="56">
        <v>42.679400000000001</v>
      </c>
      <c r="F10" s="56">
        <v>49.754660000000001</v>
      </c>
      <c r="G10" s="56">
        <v>44.470959999999998</v>
      </c>
      <c r="H10" s="56">
        <v>52.649650000000001</v>
      </c>
      <c r="I10" s="56">
        <v>52.19914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286.0856</v>
      </c>
      <c r="Q10" s="189">
        <v>1.0731098469289999</v>
      </c>
    </row>
    <row r="11" spans="1:17" ht="14.4" customHeight="1" x14ac:dyDescent="0.3">
      <c r="A11" s="19" t="s">
        <v>39</v>
      </c>
      <c r="B11" s="55">
        <v>378.16018457694702</v>
      </c>
      <c r="C11" s="56">
        <v>31.513348714745</v>
      </c>
      <c r="D11" s="56">
        <v>31.978120000000001</v>
      </c>
      <c r="E11" s="56">
        <v>19.616810000000001</v>
      </c>
      <c r="F11" s="56">
        <v>27.480049999999999</v>
      </c>
      <c r="G11" s="56">
        <v>23.718920000000001</v>
      </c>
      <c r="H11" s="56">
        <v>26.353940000000001</v>
      </c>
      <c r="I11" s="56">
        <v>31.65268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160.80052000000001</v>
      </c>
      <c r="Q11" s="189">
        <v>0.85043601393299995</v>
      </c>
    </row>
    <row r="12" spans="1:17" ht="14.4" customHeight="1" x14ac:dyDescent="0.3">
      <c r="A12" s="19" t="s">
        <v>40</v>
      </c>
      <c r="B12" s="55">
        <v>66.716089669921999</v>
      </c>
      <c r="C12" s="56">
        <v>5.5596741391600002</v>
      </c>
      <c r="D12" s="56">
        <v>1.0486500000000001</v>
      </c>
      <c r="E12" s="56">
        <v>7.9873200000000004</v>
      </c>
      <c r="F12" s="56">
        <v>2.2507999999999999</v>
      </c>
      <c r="G12" s="56">
        <v>4.45139</v>
      </c>
      <c r="H12" s="56">
        <v>4.0844699999999996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19.82263</v>
      </c>
      <c r="Q12" s="189">
        <v>0.59423836432999999</v>
      </c>
    </row>
    <row r="13" spans="1:17" ht="14.4" customHeight="1" x14ac:dyDescent="0.3">
      <c r="A13" s="19" t="s">
        <v>41</v>
      </c>
      <c r="B13" s="55">
        <v>80.844321598315005</v>
      </c>
      <c r="C13" s="56">
        <v>6.7370267998589997</v>
      </c>
      <c r="D13" s="56">
        <v>10.2919</v>
      </c>
      <c r="E13" s="56">
        <v>8.6194199999999999</v>
      </c>
      <c r="F13" s="56">
        <v>4.1299900000000003</v>
      </c>
      <c r="G13" s="56">
        <v>9.28186</v>
      </c>
      <c r="H13" s="56">
        <v>8.7420500000000008</v>
      </c>
      <c r="I13" s="56">
        <v>6.8201599999999996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47.885379999999998</v>
      </c>
      <c r="Q13" s="189">
        <v>1.1846318715590001</v>
      </c>
    </row>
    <row r="14" spans="1:17" ht="14.4" customHeight="1" x14ac:dyDescent="0.3">
      <c r="A14" s="19" t="s">
        <v>42</v>
      </c>
      <c r="B14" s="55">
        <v>1185.2368755070299</v>
      </c>
      <c r="C14" s="56">
        <v>98.769739625585004</v>
      </c>
      <c r="D14" s="56">
        <v>140.55000000000001</v>
      </c>
      <c r="E14" s="56">
        <v>110.208</v>
      </c>
      <c r="F14" s="56">
        <v>117.515</v>
      </c>
      <c r="G14" s="56">
        <v>94.155000000000001</v>
      </c>
      <c r="H14" s="56">
        <v>79.171999999999997</v>
      </c>
      <c r="I14" s="56">
        <v>72.944000000000003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614.54399999999998</v>
      </c>
      <c r="Q14" s="189">
        <v>1.0369977726799999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313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313</v>
      </c>
    </row>
    <row r="17" spans="1:17" ht="14.4" customHeight="1" x14ac:dyDescent="0.3">
      <c r="A17" s="19" t="s">
        <v>45</v>
      </c>
      <c r="B17" s="55">
        <v>145.13215263759199</v>
      </c>
      <c r="C17" s="56">
        <v>12.094346053132</v>
      </c>
      <c r="D17" s="56">
        <v>2.51322</v>
      </c>
      <c r="E17" s="56">
        <v>31.070219999999999</v>
      </c>
      <c r="F17" s="56">
        <v>2.9609899999999998</v>
      </c>
      <c r="G17" s="56">
        <v>79.344430000000003</v>
      </c>
      <c r="H17" s="56">
        <v>94.779619999999994</v>
      </c>
      <c r="I17" s="56">
        <v>26.4984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237.16687999999999</v>
      </c>
      <c r="Q17" s="189">
        <v>3.2682886002829998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40.841000000000001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40.841000000000001</v>
      </c>
      <c r="Q18" s="189" t="s">
        <v>313</v>
      </c>
    </row>
    <row r="19" spans="1:17" ht="14.4" customHeight="1" x14ac:dyDescent="0.3">
      <c r="A19" s="19" t="s">
        <v>47</v>
      </c>
      <c r="B19" s="55">
        <v>1142.3063776142801</v>
      </c>
      <c r="C19" s="56">
        <v>95.192198134522997</v>
      </c>
      <c r="D19" s="56">
        <v>104.51446</v>
      </c>
      <c r="E19" s="56">
        <v>68.677350000000004</v>
      </c>
      <c r="F19" s="56">
        <v>81.323570000000004</v>
      </c>
      <c r="G19" s="56">
        <v>90.407430000000005</v>
      </c>
      <c r="H19" s="56">
        <v>84.367699999999999</v>
      </c>
      <c r="I19" s="56">
        <v>81.649910000000006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510.94042000000002</v>
      </c>
      <c r="Q19" s="189">
        <v>0.89457684910599999</v>
      </c>
    </row>
    <row r="20" spans="1:17" ht="14.4" customHeight="1" x14ac:dyDescent="0.3">
      <c r="A20" s="19" t="s">
        <v>48</v>
      </c>
      <c r="B20" s="55">
        <v>44768.012340553498</v>
      </c>
      <c r="C20" s="56">
        <v>3730.6676950461201</v>
      </c>
      <c r="D20" s="56">
        <v>3653.1167500000001</v>
      </c>
      <c r="E20" s="56">
        <v>3554.5627100000002</v>
      </c>
      <c r="F20" s="56">
        <v>3707.8224799999998</v>
      </c>
      <c r="G20" s="56">
        <v>3577.7364499999999</v>
      </c>
      <c r="H20" s="56">
        <v>3803.3455399999998</v>
      </c>
      <c r="I20" s="56">
        <v>3801.65211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22098.23604</v>
      </c>
      <c r="Q20" s="189">
        <v>0.98723328933599996</v>
      </c>
    </row>
    <row r="21" spans="1:17" ht="14.4" customHeight="1" x14ac:dyDescent="0.3">
      <c r="A21" s="20" t="s">
        <v>49</v>
      </c>
      <c r="B21" s="55">
        <v>979.00244224889002</v>
      </c>
      <c r="C21" s="56">
        <v>81.583536854073998</v>
      </c>
      <c r="D21" s="56">
        <v>81.95</v>
      </c>
      <c r="E21" s="56">
        <v>81.948999999999998</v>
      </c>
      <c r="F21" s="56">
        <v>81.947999999999993</v>
      </c>
      <c r="G21" s="56">
        <v>81.947000000000003</v>
      </c>
      <c r="H21" s="56">
        <v>81.947000000000003</v>
      </c>
      <c r="I21" s="56">
        <v>81.947000000000003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491.68799999999999</v>
      </c>
      <c r="Q21" s="189">
        <v>1.0044673614299999</v>
      </c>
    </row>
    <row r="22" spans="1:17" ht="14.4" customHeight="1" x14ac:dyDescent="0.3">
      <c r="A22" s="19" t="s">
        <v>50</v>
      </c>
      <c r="B22" s="55">
        <v>14.012559123891</v>
      </c>
      <c r="C22" s="56">
        <v>1.1677132603239999</v>
      </c>
      <c r="D22" s="56">
        <v>4.4527999999999999</v>
      </c>
      <c r="E22" s="56">
        <v>0</v>
      </c>
      <c r="F22" s="56">
        <v>3.4605999999999999</v>
      </c>
      <c r="G22" s="56">
        <v>25.811820000000001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33.72522</v>
      </c>
      <c r="Q22" s="189">
        <v>4.8135704123450003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313</v>
      </c>
    </row>
    <row r="24" spans="1:17" ht="14.4" customHeight="1" x14ac:dyDescent="0.3">
      <c r="A24" s="20" t="s">
        <v>52</v>
      </c>
      <c r="B24" s="55">
        <v>1.45519152283669E-11</v>
      </c>
      <c r="C24" s="56">
        <v>0</v>
      </c>
      <c r="D24" s="56">
        <v>0</v>
      </c>
      <c r="E24" s="56">
        <v>19.538800000001999</v>
      </c>
      <c r="F24" s="56">
        <v>1.1318699999990001</v>
      </c>
      <c r="G24" s="56">
        <v>-9.0949470177292804E-13</v>
      </c>
      <c r="H24" s="56">
        <v>13.131999999999</v>
      </c>
      <c r="I24" s="56">
        <v>3.1999999899999998E-4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33.802989999998999</v>
      </c>
      <c r="Q24" s="189"/>
    </row>
    <row r="25" spans="1:17" ht="14.4" customHeight="1" x14ac:dyDescent="0.3">
      <c r="A25" s="21" t="s">
        <v>53</v>
      </c>
      <c r="B25" s="58">
        <v>68010.603018360896</v>
      </c>
      <c r="C25" s="59">
        <v>5667.5502515300795</v>
      </c>
      <c r="D25" s="59">
        <v>5598.9759700000004</v>
      </c>
      <c r="E25" s="59">
        <v>5899.9045599999999</v>
      </c>
      <c r="F25" s="59">
        <v>5104.8554599999998</v>
      </c>
      <c r="G25" s="59">
        <v>5701.22775</v>
      </c>
      <c r="H25" s="59">
        <v>5774.5874100000001</v>
      </c>
      <c r="I25" s="59">
        <v>6013.4206199999999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34092.971769999996</v>
      </c>
      <c r="Q25" s="190">
        <v>1.002578135082</v>
      </c>
    </row>
    <row r="26" spans="1:17" ht="14.4" customHeight="1" x14ac:dyDescent="0.3">
      <c r="A26" s="19" t="s">
        <v>54</v>
      </c>
      <c r="B26" s="55">
        <v>6534.2572589255597</v>
      </c>
      <c r="C26" s="56">
        <v>544.52143824379596</v>
      </c>
      <c r="D26" s="56">
        <v>613.09640999999999</v>
      </c>
      <c r="E26" s="56">
        <v>496.27852000000001</v>
      </c>
      <c r="F26" s="56">
        <v>617.19174999999996</v>
      </c>
      <c r="G26" s="56">
        <v>609.60512000000006</v>
      </c>
      <c r="H26" s="56">
        <v>586.27367000000004</v>
      </c>
      <c r="I26" s="56">
        <v>758.86203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3681.3074999999999</v>
      </c>
      <c r="Q26" s="189">
        <v>1.1267715224920001</v>
      </c>
    </row>
    <row r="27" spans="1:17" ht="14.4" customHeight="1" x14ac:dyDescent="0.3">
      <c r="A27" s="22" t="s">
        <v>55</v>
      </c>
      <c r="B27" s="58">
        <v>74544.860277286498</v>
      </c>
      <c r="C27" s="59">
        <v>6212.0716897738703</v>
      </c>
      <c r="D27" s="59">
        <v>6212.0723799999996</v>
      </c>
      <c r="E27" s="59">
        <v>6396.1830799999998</v>
      </c>
      <c r="F27" s="59">
        <v>5722.0472099999997</v>
      </c>
      <c r="G27" s="59">
        <v>6310.8328700000002</v>
      </c>
      <c r="H27" s="59">
        <v>6360.8610799999997</v>
      </c>
      <c r="I27" s="59">
        <v>6772.2826500000001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37774.279269999999</v>
      </c>
      <c r="Q27" s="190">
        <v>1.013464352323</v>
      </c>
    </row>
    <row r="28" spans="1:17" ht="14.4" customHeight="1" x14ac:dyDescent="0.3">
      <c r="A28" s="20" t="s">
        <v>56</v>
      </c>
      <c r="B28" s="55">
        <v>187.67155981027301</v>
      </c>
      <c r="C28" s="56">
        <v>15.639296650856</v>
      </c>
      <c r="D28" s="56">
        <v>17.048259999999999</v>
      </c>
      <c r="E28" s="56">
        <v>23.060929999999999</v>
      </c>
      <c r="F28" s="56">
        <v>16.232810000000001</v>
      </c>
      <c r="G28" s="56">
        <v>15.973369999999999</v>
      </c>
      <c r="H28" s="56">
        <v>23.11694</v>
      </c>
      <c r="I28" s="56">
        <v>26.292010000000001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121.72432000000001</v>
      </c>
      <c r="Q28" s="189">
        <v>1.297205821948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313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34.068759999999997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34.068759999999997</v>
      </c>
      <c r="Q31" s="191" t="s">
        <v>313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299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304</v>
      </c>
      <c r="G4" s="502" t="s">
        <v>64</v>
      </c>
      <c r="H4" s="266" t="s">
        <v>183</v>
      </c>
      <c r="I4" s="500" t="s">
        <v>65</v>
      </c>
      <c r="J4" s="502" t="s">
        <v>274</v>
      </c>
      <c r="K4" s="503" t="s">
        <v>306</v>
      </c>
    </row>
    <row r="5" spans="1:11" ht="42" thickBot="1" x14ac:dyDescent="0.35">
      <c r="A5" s="103"/>
      <c r="B5" s="28" t="s">
        <v>300</v>
      </c>
      <c r="C5" s="29" t="s">
        <v>301</v>
      </c>
      <c r="D5" s="30" t="s">
        <v>302</v>
      </c>
      <c r="E5" s="30" t="s">
        <v>303</v>
      </c>
      <c r="F5" s="501"/>
      <c r="G5" s="501"/>
      <c r="H5" s="29" t="s">
        <v>305</v>
      </c>
      <c r="I5" s="501"/>
      <c r="J5" s="501"/>
      <c r="K5" s="504"/>
    </row>
    <row r="6" spans="1:11" ht="14.4" customHeight="1" thickBot="1" x14ac:dyDescent="0.35">
      <c r="A6" s="637" t="s">
        <v>315</v>
      </c>
      <c r="B6" s="619">
        <v>66164.306682398994</v>
      </c>
      <c r="C6" s="619">
        <v>67724.105819999997</v>
      </c>
      <c r="D6" s="620">
        <v>1559.79913760105</v>
      </c>
      <c r="E6" s="621">
        <v>1.023574631335</v>
      </c>
      <c r="F6" s="619">
        <v>68010.603018360896</v>
      </c>
      <c r="G6" s="620">
        <v>34005.301509180499</v>
      </c>
      <c r="H6" s="622">
        <v>6013.4206199999999</v>
      </c>
      <c r="I6" s="619">
        <v>34092.971769999996</v>
      </c>
      <c r="J6" s="620">
        <v>87.670260819532999</v>
      </c>
      <c r="K6" s="623">
        <v>0.501289067541</v>
      </c>
    </row>
    <row r="7" spans="1:11" ht="14.4" customHeight="1" thickBot="1" x14ac:dyDescent="0.35">
      <c r="A7" s="638" t="s">
        <v>316</v>
      </c>
      <c r="B7" s="619">
        <v>20924.045219099298</v>
      </c>
      <c r="C7" s="619">
        <v>20451.903549999999</v>
      </c>
      <c r="D7" s="620">
        <v>-472.14166909925899</v>
      </c>
      <c r="E7" s="621">
        <v>0.97743544978200003</v>
      </c>
      <c r="F7" s="619">
        <v>20962.137146182798</v>
      </c>
      <c r="G7" s="620">
        <v>10481.068573091399</v>
      </c>
      <c r="H7" s="622">
        <v>2021.6732</v>
      </c>
      <c r="I7" s="619">
        <v>10646.571459999999</v>
      </c>
      <c r="J7" s="620">
        <v>165.502886908611</v>
      </c>
      <c r="K7" s="623">
        <v>0.50789532506799995</v>
      </c>
    </row>
    <row r="8" spans="1:11" ht="14.4" customHeight="1" thickBot="1" x14ac:dyDescent="0.35">
      <c r="A8" s="639" t="s">
        <v>317</v>
      </c>
      <c r="B8" s="619">
        <v>19739.2066433369</v>
      </c>
      <c r="C8" s="619">
        <v>19254.29955</v>
      </c>
      <c r="D8" s="620">
        <v>-484.90709333691098</v>
      </c>
      <c r="E8" s="621">
        <v>0.97543431698600003</v>
      </c>
      <c r="F8" s="619">
        <v>19776.900270675698</v>
      </c>
      <c r="G8" s="620">
        <v>9888.4501353378691</v>
      </c>
      <c r="H8" s="622">
        <v>1948.7292</v>
      </c>
      <c r="I8" s="619">
        <v>10032.027459999999</v>
      </c>
      <c r="J8" s="620">
        <v>143.57732466212701</v>
      </c>
      <c r="K8" s="623">
        <v>0.50725984975799998</v>
      </c>
    </row>
    <row r="9" spans="1:11" ht="14.4" customHeight="1" thickBot="1" x14ac:dyDescent="0.35">
      <c r="A9" s="640" t="s">
        <v>318</v>
      </c>
      <c r="B9" s="624">
        <v>0</v>
      </c>
      <c r="C9" s="624">
        <v>1.3799999999999999E-3</v>
      </c>
      <c r="D9" s="625">
        <v>1.3799999999999999E-3</v>
      </c>
      <c r="E9" s="626" t="s">
        <v>313</v>
      </c>
      <c r="F9" s="624">
        <v>0</v>
      </c>
      <c r="G9" s="625">
        <v>0</v>
      </c>
      <c r="H9" s="627">
        <v>3.2000000000000003E-4</v>
      </c>
      <c r="I9" s="624">
        <v>2.4000000000000001E-4</v>
      </c>
      <c r="J9" s="625">
        <v>2.4000000000000001E-4</v>
      </c>
      <c r="K9" s="628" t="s">
        <v>313</v>
      </c>
    </row>
    <row r="10" spans="1:11" ht="14.4" customHeight="1" thickBot="1" x14ac:dyDescent="0.35">
      <c r="A10" s="641" t="s">
        <v>319</v>
      </c>
      <c r="B10" s="619">
        <v>0</v>
      </c>
      <c r="C10" s="619">
        <v>1.3799999999999999E-3</v>
      </c>
      <c r="D10" s="620">
        <v>1.3799999999999999E-3</v>
      </c>
      <c r="E10" s="629" t="s">
        <v>313</v>
      </c>
      <c r="F10" s="619">
        <v>0</v>
      </c>
      <c r="G10" s="620">
        <v>0</v>
      </c>
      <c r="H10" s="622">
        <v>3.2000000000000003E-4</v>
      </c>
      <c r="I10" s="619">
        <v>2.4000000000000001E-4</v>
      </c>
      <c r="J10" s="620">
        <v>2.4000000000000001E-4</v>
      </c>
      <c r="K10" s="630" t="s">
        <v>313</v>
      </c>
    </row>
    <row r="11" spans="1:11" ht="14.4" customHeight="1" thickBot="1" x14ac:dyDescent="0.35">
      <c r="A11" s="640" t="s">
        <v>320</v>
      </c>
      <c r="B11" s="624">
        <v>50</v>
      </c>
      <c r="C11" s="624">
        <v>0</v>
      </c>
      <c r="D11" s="625">
        <v>-50</v>
      </c>
      <c r="E11" s="631">
        <v>0</v>
      </c>
      <c r="F11" s="624">
        <v>0</v>
      </c>
      <c r="G11" s="625">
        <v>0</v>
      </c>
      <c r="H11" s="627">
        <v>0</v>
      </c>
      <c r="I11" s="624">
        <v>0</v>
      </c>
      <c r="J11" s="625">
        <v>0</v>
      </c>
      <c r="K11" s="632">
        <v>0</v>
      </c>
    </row>
    <row r="12" spans="1:11" ht="14.4" customHeight="1" thickBot="1" x14ac:dyDescent="0.35">
      <c r="A12" s="641" t="s">
        <v>321</v>
      </c>
      <c r="B12" s="619">
        <v>50</v>
      </c>
      <c r="C12" s="619">
        <v>0</v>
      </c>
      <c r="D12" s="620">
        <v>-50</v>
      </c>
      <c r="E12" s="621">
        <v>0</v>
      </c>
      <c r="F12" s="619">
        <v>0</v>
      </c>
      <c r="G12" s="620">
        <v>0</v>
      </c>
      <c r="H12" s="622">
        <v>0</v>
      </c>
      <c r="I12" s="619">
        <v>0</v>
      </c>
      <c r="J12" s="620">
        <v>0</v>
      </c>
      <c r="K12" s="623">
        <v>0</v>
      </c>
    </row>
    <row r="13" spans="1:11" ht="14.4" customHeight="1" thickBot="1" x14ac:dyDescent="0.35">
      <c r="A13" s="640" t="s">
        <v>322</v>
      </c>
      <c r="B13" s="624">
        <v>2160.5350720225501</v>
      </c>
      <c r="C13" s="624">
        <v>1965.8224299999999</v>
      </c>
      <c r="D13" s="625">
        <v>-194.712642022545</v>
      </c>
      <c r="E13" s="631">
        <v>0.90987758331500002</v>
      </c>
      <c r="F13" s="624">
        <v>2161.00039827406</v>
      </c>
      <c r="G13" s="625">
        <v>1080.50019913703</v>
      </c>
      <c r="H13" s="627">
        <v>333.69128999999998</v>
      </c>
      <c r="I13" s="624">
        <v>991.00827000000004</v>
      </c>
      <c r="J13" s="625">
        <v>-89.491929137027995</v>
      </c>
      <c r="K13" s="632">
        <v>0.45858773130699998</v>
      </c>
    </row>
    <row r="14" spans="1:11" ht="14.4" customHeight="1" thickBot="1" x14ac:dyDescent="0.35">
      <c r="A14" s="641" t="s">
        <v>323</v>
      </c>
      <c r="B14" s="619">
        <v>1317.9739565846701</v>
      </c>
      <c r="C14" s="619">
        <v>1194.46047</v>
      </c>
      <c r="D14" s="620">
        <v>-123.513486584669</v>
      </c>
      <c r="E14" s="621">
        <v>0.906285335937</v>
      </c>
      <c r="F14" s="619">
        <v>1320.00036386549</v>
      </c>
      <c r="G14" s="620">
        <v>660.00018193274298</v>
      </c>
      <c r="H14" s="622">
        <v>139.43456</v>
      </c>
      <c r="I14" s="619">
        <v>621.68141000000003</v>
      </c>
      <c r="J14" s="620">
        <v>-38.318771932742997</v>
      </c>
      <c r="K14" s="623">
        <v>0.470970635325</v>
      </c>
    </row>
    <row r="15" spans="1:11" ht="14.4" customHeight="1" thickBot="1" x14ac:dyDescent="0.35">
      <c r="A15" s="641" t="s">
        <v>324</v>
      </c>
      <c r="B15" s="619">
        <v>41</v>
      </c>
      <c r="C15" s="619">
        <v>64.484020000000001</v>
      </c>
      <c r="D15" s="620">
        <v>23.484020000000001</v>
      </c>
      <c r="E15" s="621">
        <v>1.5727809756090001</v>
      </c>
      <c r="F15" s="619">
        <v>85.000023430732</v>
      </c>
      <c r="G15" s="620">
        <v>42.500011715366</v>
      </c>
      <c r="H15" s="622">
        <v>6.68635</v>
      </c>
      <c r="I15" s="619">
        <v>29.57779</v>
      </c>
      <c r="J15" s="620">
        <v>-12.922221715366</v>
      </c>
      <c r="K15" s="623">
        <v>0.34797390407899997</v>
      </c>
    </row>
    <row r="16" spans="1:11" ht="14.4" customHeight="1" thickBot="1" x14ac:dyDescent="0.35">
      <c r="A16" s="641" t="s">
        <v>325</v>
      </c>
      <c r="B16" s="619">
        <v>13</v>
      </c>
      <c r="C16" s="619">
        <v>2.8198400000000001</v>
      </c>
      <c r="D16" s="620">
        <v>-10.180160000000001</v>
      </c>
      <c r="E16" s="621">
        <v>0.21691076922999999</v>
      </c>
      <c r="F16" s="619">
        <v>2.000000551311</v>
      </c>
      <c r="G16" s="620">
        <v>1.0000002756549999</v>
      </c>
      <c r="H16" s="622">
        <v>1.10904</v>
      </c>
      <c r="I16" s="619">
        <v>3.1751399999999999</v>
      </c>
      <c r="J16" s="620">
        <v>2.175139724344</v>
      </c>
      <c r="K16" s="623">
        <v>1.5875695623770001</v>
      </c>
    </row>
    <row r="17" spans="1:11" ht="14.4" customHeight="1" thickBot="1" x14ac:dyDescent="0.35">
      <c r="A17" s="641" t="s">
        <v>326</v>
      </c>
      <c r="B17" s="619">
        <v>119.564660185123</v>
      </c>
      <c r="C17" s="619">
        <v>115.8685</v>
      </c>
      <c r="D17" s="620">
        <v>-3.6961601851219998</v>
      </c>
      <c r="E17" s="621">
        <v>0.96908651620399999</v>
      </c>
      <c r="F17" s="619">
        <v>130.00003583523699</v>
      </c>
      <c r="G17" s="620">
        <v>65.000017917617996</v>
      </c>
      <c r="H17" s="622">
        <v>24.699400000000001</v>
      </c>
      <c r="I17" s="619">
        <v>66.998800000000003</v>
      </c>
      <c r="J17" s="620">
        <v>1.9987820823810001</v>
      </c>
      <c r="K17" s="623">
        <v>0.51537524254900002</v>
      </c>
    </row>
    <row r="18" spans="1:11" ht="14.4" customHeight="1" thickBot="1" x14ac:dyDescent="0.35">
      <c r="A18" s="641" t="s">
        <v>327</v>
      </c>
      <c r="B18" s="619">
        <v>0</v>
      </c>
      <c r="C18" s="619">
        <v>59.5364</v>
      </c>
      <c r="D18" s="620">
        <v>59.5364</v>
      </c>
      <c r="E18" s="629" t="s">
        <v>328</v>
      </c>
      <c r="F18" s="619">
        <v>0</v>
      </c>
      <c r="G18" s="620">
        <v>0</v>
      </c>
      <c r="H18" s="622">
        <v>0</v>
      </c>
      <c r="I18" s="619">
        <v>0</v>
      </c>
      <c r="J18" s="620">
        <v>0</v>
      </c>
      <c r="K18" s="630" t="s">
        <v>313</v>
      </c>
    </row>
    <row r="19" spans="1:11" ht="14.4" customHeight="1" thickBot="1" x14ac:dyDescent="0.35">
      <c r="A19" s="641" t="s">
        <v>329</v>
      </c>
      <c r="B19" s="619">
        <v>639.64584090005803</v>
      </c>
      <c r="C19" s="619">
        <v>504.55549999999999</v>
      </c>
      <c r="D19" s="620">
        <v>-135.09034090005801</v>
      </c>
      <c r="E19" s="621">
        <v>0.78880447231499995</v>
      </c>
      <c r="F19" s="619">
        <v>600.00016539340299</v>
      </c>
      <c r="G19" s="620">
        <v>300.00008269670099</v>
      </c>
      <c r="H19" s="622">
        <v>58.894979999999997</v>
      </c>
      <c r="I19" s="619">
        <v>162.59207000000001</v>
      </c>
      <c r="J19" s="620">
        <v>-137.40801269670101</v>
      </c>
      <c r="K19" s="623">
        <v>0.27098670863399998</v>
      </c>
    </row>
    <row r="20" spans="1:11" ht="14.4" customHeight="1" thickBot="1" x14ac:dyDescent="0.35">
      <c r="A20" s="641" t="s">
        <v>330</v>
      </c>
      <c r="B20" s="619">
        <v>10.065471733021999</v>
      </c>
      <c r="C20" s="619">
        <v>4.6397000000000004</v>
      </c>
      <c r="D20" s="620">
        <v>-5.4257717330219997</v>
      </c>
      <c r="E20" s="621">
        <v>0.460952066933</v>
      </c>
      <c r="F20" s="619">
        <v>5.9998042360849997</v>
      </c>
      <c r="G20" s="620">
        <v>2.9999021180419998</v>
      </c>
      <c r="H20" s="622">
        <v>101.21096</v>
      </c>
      <c r="I20" s="619">
        <v>101.60106</v>
      </c>
      <c r="J20" s="620">
        <v>98.601157881956993</v>
      </c>
      <c r="K20" s="623">
        <v>16.934062513059999</v>
      </c>
    </row>
    <row r="21" spans="1:11" ht="14.4" customHeight="1" thickBot="1" x14ac:dyDescent="0.35">
      <c r="A21" s="641" t="s">
        <v>331</v>
      </c>
      <c r="B21" s="619">
        <v>19.285142619672001</v>
      </c>
      <c r="C21" s="619">
        <v>19.457999999999998</v>
      </c>
      <c r="D21" s="620">
        <v>0.17285738032699999</v>
      </c>
      <c r="E21" s="621">
        <v>1.0089632409639999</v>
      </c>
      <c r="F21" s="619">
        <v>18.000004961801999</v>
      </c>
      <c r="G21" s="620">
        <v>9.0000024809009993</v>
      </c>
      <c r="H21" s="622">
        <v>1.6559999999999999</v>
      </c>
      <c r="I21" s="619">
        <v>5.3819999999999997</v>
      </c>
      <c r="J21" s="620">
        <v>-3.6180024809010001</v>
      </c>
      <c r="K21" s="623">
        <v>0.29899991757799999</v>
      </c>
    </row>
    <row r="22" spans="1:11" ht="14.4" customHeight="1" thickBot="1" x14ac:dyDescent="0.35">
      <c r="A22" s="640" t="s">
        <v>332</v>
      </c>
      <c r="B22" s="624">
        <v>1349.6976025670101</v>
      </c>
      <c r="C22" s="624">
        <v>1744.32689</v>
      </c>
      <c r="D22" s="625">
        <v>394.62928743298698</v>
      </c>
      <c r="E22" s="631">
        <v>1.2923834840349999</v>
      </c>
      <c r="F22" s="624">
        <v>1515.5484940008901</v>
      </c>
      <c r="G22" s="625">
        <v>757.77424700044298</v>
      </c>
      <c r="H22" s="627">
        <v>0</v>
      </c>
      <c r="I22" s="624">
        <v>618.92499999999995</v>
      </c>
      <c r="J22" s="625">
        <v>-138.849247000443</v>
      </c>
      <c r="K22" s="632">
        <v>0.40838350105499999</v>
      </c>
    </row>
    <row r="23" spans="1:11" ht="14.4" customHeight="1" thickBot="1" x14ac:dyDescent="0.35">
      <c r="A23" s="641" t="s">
        <v>333</v>
      </c>
      <c r="B23" s="619">
        <v>1250.1111896374</v>
      </c>
      <c r="C23" s="619">
        <v>1608.6408899999999</v>
      </c>
      <c r="D23" s="620">
        <v>358.529700362597</v>
      </c>
      <c r="E23" s="621">
        <v>1.2867982490950001</v>
      </c>
      <c r="F23" s="619">
        <v>1402.53256822355</v>
      </c>
      <c r="G23" s="620">
        <v>701.26628411177296</v>
      </c>
      <c r="H23" s="622">
        <v>0</v>
      </c>
      <c r="I23" s="619">
        <v>588.09699999999998</v>
      </c>
      <c r="J23" s="620">
        <v>-113.169284111773</v>
      </c>
      <c r="K23" s="623">
        <v>0.419310762063</v>
      </c>
    </row>
    <row r="24" spans="1:11" ht="14.4" customHeight="1" thickBot="1" x14ac:dyDescent="0.35">
      <c r="A24" s="641" t="s">
        <v>334</v>
      </c>
      <c r="B24" s="619">
        <v>99.586412929608997</v>
      </c>
      <c r="C24" s="619">
        <v>135.68600000000001</v>
      </c>
      <c r="D24" s="620">
        <v>36.099587070390001</v>
      </c>
      <c r="E24" s="621">
        <v>1.362495103583</v>
      </c>
      <c r="F24" s="619">
        <v>113.01592577734</v>
      </c>
      <c r="G24" s="620">
        <v>56.507962888668999</v>
      </c>
      <c r="H24" s="622">
        <v>0</v>
      </c>
      <c r="I24" s="619">
        <v>30.827999999999999</v>
      </c>
      <c r="J24" s="620">
        <v>-25.679962888668999</v>
      </c>
      <c r="K24" s="623">
        <v>0.27277571535099998</v>
      </c>
    </row>
    <row r="25" spans="1:11" ht="14.4" customHeight="1" thickBot="1" x14ac:dyDescent="0.35">
      <c r="A25" s="640" t="s">
        <v>335</v>
      </c>
      <c r="B25" s="624">
        <v>15035.804085676</v>
      </c>
      <c r="C25" s="624">
        <v>14477.939350000001</v>
      </c>
      <c r="D25" s="625">
        <v>-557.864735676019</v>
      </c>
      <c r="E25" s="631">
        <v>0.96289757883899996</v>
      </c>
      <c r="F25" s="624">
        <v>15041.441005537499</v>
      </c>
      <c r="G25" s="625">
        <v>7520.7205027687696</v>
      </c>
      <c r="H25" s="627">
        <v>1524.3656100000001</v>
      </c>
      <c r="I25" s="624">
        <v>7907.49982</v>
      </c>
      <c r="J25" s="625">
        <v>386.77931723122498</v>
      </c>
      <c r="K25" s="632">
        <v>0.52571424619999996</v>
      </c>
    </row>
    <row r="26" spans="1:11" ht="14.4" customHeight="1" thickBot="1" x14ac:dyDescent="0.35">
      <c r="A26" s="641" t="s">
        <v>336</v>
      </c>
      <c r="B26" s="619">
        <v>239.99755988215</v>
      </c>
      <c r="C26" s="619">
        <v>0</v>
      </c>
      <c r="D26" s="620">
        <v>-239.99755988215</v>
      </c>
      <c r="E26" s="621">
        <v>0</v>
      </c>
      <c r="F26" s="619">
        <v>200</v>
      </c>
      <c r="G26" s="620">
        <v>100</v>
      </c>
      <c r="H26" s="622">
        <v>0</v>
      </c>
      <c r="I26" s="619">
        <v>-64.174599999999998</v>
      </c>
      <c r="J26" s="620">
        <v>-164.1746</v>
      </c>
      <c r="K26" s="623">
        <v>-0.32087300000000002</v>
      </c>
    </row>
    <row r="27" spans="1:11" ht="14.4" customHeight="1" thickBot="1" x14ac:dyDescent="0.35">
      <c r="A27" s="641" t="s">
        <v>337</v>
      </c>
      <c r="B27" s="619">
        <v>11617.0545107659</v>
      </c>
      <c r="C27" s="619">
        <v>11378.45527</v>
      </c>
      <c r="D27" s="620">
        <v>-238.59924076591801</v>
      </c>
      <c r="E27" s="621">
        <v>0.97946129627300005</v>
      </c>
      <c r="F27" s="619">
        <v>11700.0032251714</v>
      </c>
      <c r="G27" s="620">
        <v>5850.00161258568</v>
      </c>
      <c r="H27" s="622">
        <v>1254.3606600000001</v>
      </c>
      <c r="I27" s="619">
        <v>6593.5148900000004</v>
      </c>
      <c r="J27" s="620">
        <v>743.51327741432101</v>
      </c>
      <c r="K27" s="623">
        <v>0.563548125851</v>
      </c>
    </row>
    <row r="28" spans="1:11" ht="14.4" customHeight="1" thickBot="1" x14ac:dyDescent="0.35">
      <c r="A28" s="641" t="s">
        <v>338</v>
      </c>
      <c r="B28" s="619">
        <v>350</v>
      </c>
      <c r="C28" s="619">
        <v>274.88098000000002</v>
      </c>
      <c r="D28" s="620">
        <v>-75.119020000000006</v>
      </c>
      <c r="E28" s="621">
        <v>0.78537422857100003</v>
      </c>
      <c r="F28" s="619">
        <v>294.781797323474</v>
      </c>
      <c r="G28" s="620">
        <v>147.390898661737</v>
      </c>
      <c r="H28" s="622">
        <v>6.4974999999999996</v>
      </c>
      <c r="I28" s="619">
        <v>113.76264999999999</v>
      </c>
      <c r="J28" s="620">
        <v>-33.628248661736002</v>
      </c>
      <c r="K28" s="623">
        <v>0.38592155632699998</v>
      </c>
    </row>
    <row r="29" spans="1:11" ht="14.4" customHeight="1" thickBot="1" x14ac:dyDescent="0.35">
      <c r="A29" s="641" t="s">
        <v>339</v>
      </c>
      <c r="B29" s="619">
        <v>8.6312253617489993</v>
      </c>
      <c r="C29" s="619">
        <v>9.9903700000000004</v>
      </c>
      <c r="D29" s="620">
        <v>1.3591446382500001</v>
      </c>
      <c r="E29" s="621">
        <v>1.1574683293829999</v>
      </c>
      <c r="F29" s="619">
        <v>10.000002756556</v>
      </c>
      <c r="G29" s="620">
        <v>5.0000013782780002</v>
      </c>
      <c r="H29" s="622">
        <v>1.40106</v>
      </c>
      <c r="I29" s="619">
        <v>4.9237900000000003</v>
      </c>
      <c r="J29" s="620">
        <v>-7.6211378277999994E-2</v>
      </c>
      <c r="K29" s="623">
        <v>0.49237886427200001</v>
      </c>
    </row>
    <row r="30" spans="1:11" ht="14.4" customHeight="1" thickBot="1" x14ac:dyDescent="0.35">
      <c r="A30" s="641" t="s">
        <v>340</v>
      </c>
      <c r="B30" s="619">
        <v>0.70424997781700005</v>
      </c>
      <c r="C30" s="619">
        <v>0.6552</v>
      </c>
      <c r="D30" s="620">
        <v>-4.9049977816999997E-2</v>
      </c>
      <c r="E30" s="621">
        <v>0.93035146700299998</v>
      </c>
      <c r="F30" s="619">
        <v>0.65520018060899998</v>
      </c>
      <c r="G30" s="620">
        <v>0.327600090304</v>
      </c>
      <c r="H30" s="622">
        <v>0.81311999999999995</v>
      </c>
      <c r="I30" s="619">
        <v>1.76112</v>
      </c>
      <c r="J30" s="620">
        <v>1.433519909695</v>
      </c>
      <c r="K30" s="623">
        <v>2.6879113469739999</v>
      </c>
    </row>
    <row r="31" spans="1:11" ht="14.4" customHeight="1" thickBot="1" x14ac:dyDescent="0.35">
      <c r="A31" s="641" t="s">
        <v>341</v>
      </c>
      <c r="B31" s="619">
        <v>1000.37483510124</v>
      </c>
      <c r="C31" s="619">
        <v>864.91467</v>
      </c>
      <c r="D31" s="620">
        <v>-135.460165101244</v>
      </c>
      <c r="E31" s="621">
        <v>0.86459059109799996</v>
      </c>
      <c r="F31" s="619">
        <v>900.00024809010404</v>
      </c>
      <c r="G31" s="620">
        <v>450.00012404505202</v>
      </c>
      <c r="H31" s="622">
        <v>82.728099999999998</v>
      </c>
      <c r="I31" s="619">
        <v>344.84429999999998</v>
      </c>
      <c r="J31" s="620">
        <v>-105.155824045052</v>
      </c>
      <c r="K31" s="623">
        <v>0.38316022771300001</v>
      </c>
    </row>
    <row r="32" spans="1:11" ht="14.4" customHeight="1" thickBot="1" x14ac:dyDescent="0.35">
      <c r="A32" s="641" t="s">
        <v>342</v>
      </c>
      <c r="B32" s="619">
        <v>1260.2109812010699</v>
      </c>
      <c r="C32" s="619">
        <v>1226.7028399999999</v>
      </c>
      <c r="D32" s="620">
        <v>-33.508141201070003</v>
      </c>
      <c r="E32" s="621">
        <v>0.973410689399</v>
      </c>
      <c r="F32" s="619">
        <v>1256.00034622352</v>
      </c>
      <c r="G32" s="620">
        <v>628.00017311176202</v>
      </c>
      <c r="H32" s="622">
        <v>131.38356999999999</v>
      </c>
      <c r="I32" s="619">
        <v>695.15967000000001</v>
      </c>
      <c r="J32" s="620">
        <v>67.159496888237996</v>
      </c>
      <c r="K32" s="623">
        <v>0.55347092227299999</v>
      </c>
    </row>
    <row r="33" spans="1:11" ht="14.4" customHeight="1" thickBot="1" x14ac:dyDescent="0.35">
      <c r="A33" s="641" t="s">
        <v>343</v>
      </c>
      <c r="B33" s="619">
        <v>85.999997291208004</v>
      </c>
      <c r="C33" s="619">
        <v>93.879099999999994</v>
      </c>
      <c r="D33" s="620">
        <v>7.8791027087909997</v>
      </c>
      <c r="E33" s="621">
        <v>1.091617476243</v>
      </c>
      <c r="F33" s="619">
        <v>90.00002480901</v>
      </c>
      <c r="G33" s="620">
        <v>45.000012404505</v>
      </c>
      <c r="H33" s="622">
        <v>8.3653999999999993</v>
      </c>
      <c r="I33" s="619">
        <v>37.8399</v>
      </c>
      <c r="J33" s="620">
        <v>-7.160112404505</v>
      </c>
      <c r="K33" s="623">
        <v>0.42044321743500002</v>
      </c>
    </row>
    <row r="34" spans="1:11" ht="14.4" customHeight="1" thickBot="1" x14ac:dyDescent="0.35">
      <c r="A34" s="641" t="s">
        <v>344</v>
      </c>
      <c r="B34" s="619">
        <v>123.41059611286499</v>
      </c>
      <c r="C34" s="619">
        <v>117.1101</v>
      </c>
      <c r="D34" s="620">
        <v>-6.3004961128649999</v>
      </c>
      <c r="E34" s="621">
        <v>0.948946878863</v>
      </c>
      <c r="F34" s="619">
        <v>130.00003583523699</v>
      </c>
      <c r="G34" s="620">
        <v>65.000017917617996</v>
      </c>
      <c r="H34" s="622">
        <v>5.4912000000000001</v>
      </c>
      <c r="I34" s="619">
        <v>27.487919999999999</v>
      </c>
      <c r="J34" s="620">
        <v>-37.512097917618</v>
      </c>
      <c r="K34" s="623">
        <v>0.21144548017500001</v>
      </c>
    </row>
    <row r="35" spans="1:11" ht="14.4" customHeight="1" thickBot="1" x14ac:dyDescent="0.35">
      <c r="A35" s="641" t="s">
        <v>345</v>
      </c>
      <c r="B35" s="619">
        <v>23.425359262156999</v>
      </c>
      <c r="C35" s="619">
        <v>12.572800000000001</v>
      </c>
      <c r="D35" s="620">
        <v>-10.852559262157</v>
      </c>
      <c r="E35" s="621">
        <v>0.53671748890899995</v>
      </c>
      <c r="F35" s="619">
        <v>25.000006891390999</v>
      </c>
      <c r="G35" s="620">
        <v>12.500003445695</v>
      </c>
      <c r="H35" s="622">
        <v>1.165</v>
      </c>
      <c r="I35" s="619">
        <v>7.9775299999999998</v>
      </c>
      <c r="J35" s="620">
        <v>-4.5224734456949998</v>
      </c>
      <c r="K35" s="623">
        <v>0.31910111203699998</v>
      </c>
    </row>
    <row r="36" spans="1:11" ht="14.4" customHeight="1" thickBot="1" x14ac:dyDescent="0.35">
      <c r="A36" s="641" t="s">
        <v>346</v>
      </c>
      <c r="B36" s="619">
        <v>81.999997417198003</v>
      </c>
      <c r="C36" s="619">
        <v>91.176299999999998</v>
      </c>
      <c r="D36" s="620">
        <v>9.1763025828010001</v>
      </c>
      <c r="E36" s="621">
        <v>1.111906132583</v>
      </c>
      <c r="F36" s="619">
        <v>90.00002480901</v>
      </c>
      <c r="G36" s="620">
        <v>45.000012404505</v>
      </c>
      <c r="H36" s="622">
        <v>7.6485000000000003</v>
      </c>
      <c r="I36" s="619">
        <v>46.302799999999998</v>
      </c>
      <c r="J36" s="620">
        <v>1.302787595494</v>
      </c>
      <c r="K36" s="623">
        <v>0.51447541373700001</v>
      </c>
    </row>
    <row r="37" spans="1:11" ht="14.4" customHeight="1" thickBot="1" x14ac:dyDescent="0.35">
      <c r="A37" s="641" t="s">
        <v>347</v>
      </c>
      <c r="B37" s="619">
        <v>33.999998929081997</v>
      </c>
      <c r="C37" s="619">
        <v>41.389000000000003</v>
      </c>
      <c r="D37" s="620">
        <v>7.3890010709169998</v>
      </c>
      <c r="E37" s="621">
        <v>1.217323567754</v>
      </c>
      <c r="F37" s="619">
        <v>40.000009372291998</v>
      </c>
      <c r="G37" s="620">
        <v>20.000004686145999</v>
      </c>
      <c r="H37" s="622">
        <v>2.6779000000000002</v>
      </c>
      <c r="I37" s="619">
        <v>17.813179999999999</v>
      </c>
      <c r="J37" s="620">
        <v>-2.1868246861460001</v>
      </c>
      <c r="K37" s="623">
        <v>0.44532939565599999</v>
      </c>
    </row>
    <row r="38" spans="1:11" ht="14.4" customHeight="1" thickBot="1" x14ac:dyDescent="0.35">
      <c r="A38" s="641" t="s">
        <v>348</v>
      </c>
      <c r="B38" s="619">
        <v>0</v>
      </c>
      <c r="C38" s="619">
        <v>18.187639999999998</v>
      </c>
      <c r="D38" s="620">
        <v>18.187639999999998</v>
      </c>
      <c r="E38" s="629" t="s">
        <v>328</v>
      </c>
      <c r="F38" s="619">
        <v>15.000004134835001</v>
      </c>
      <c r="G38" s="620">
        <v>7.5000020674170003</v>
      </c>
      <c r="H38" s="622">
        <v>0.70409999999999995</v>
      </c>
      <c r="I38" s="619">
        <v>2.8172999999999999</v>
      </c>
      <c r="J38" s="620">
        <v>-4.6827020674169999</v>
      </c>
      <c r="K38" s="623">
        <v>0.18781994822600001</v>
      </c>
    </row>
    <row r="39" spans="1:11" ht="14.4" customHeight="1" thickBot="1" x14ac:dyDescent="0.35">
      <c r="A39" s="641" t="s">
        <v>349</v>
      </c>
      <c r="B39" s="619">
        <v>209.99477437355799</v>
      </c>
      <c r="C39" s="619">
        <v>348.02508</v>
      </c>
      <c r="D39" s="620">
        <v>138.03030562644199</v>
      </c>
      <c r="E39" s="621">
        <v>1.657303525948</v>
      </c>
      <c r="F39" s="619">
        <v>290.00007994014499</v>
      </c>
      <c r="G39" s="620">
        <v>145.00003997007201</v>
      </c>
      <c r="H39" s="622">
        <v>21.1295</v>
      </c>
      <c r="I39" s="619">
        <v>77.469369999999998</v>
      </c>
      <c r="J39" s="620">
        <v>-67.530669970071997</v>
      </c>
      <c r="K39" s="623">
        <v>0.267135684983</v>
      </c>
    </row>
    <row r="40" spans="1:11" ht="14.4" customHeight="1" thickBot="1" x14ac:dyDescent="0.35">
      <c r="A40" s="640" t="s">
        <v>350</v>
      </c>
      <c r="B40" s="624">
        <v>558.99998239285503</v>
      </c>
      <c r="C40" s="624">
        <v>530.59018000000003</v>
      </c>
      <c r="D40" s="625">
        <v>-28.409802392854001</v>
      </c>
      <c r="E40" s="631">
        <v>0.94917745386800001</v>
      </c>
      <c r="F40" s="624">
        <v>533.18977701807296</v>
      </c>
      <c r="G40" s="625">
        <v>266.59488850903602</v>
      </c>
      <c r="H40" s="627">
        <v>52.19914</v>
      </c>
      <c r="I40" s="624">
        <v>286.0856</v>
      </c>
      <c r="J40" s="625">
        <v>19.490711490963001</v>
      </c>
      <c r="K40" s="632">
        <v>0.53655492346400002</v>
      </c>
    </row>
    <row r="41" spans="1:11" ht="14.4" customHeight="1" thickBot="1" x14ac:dyDescent="0.35">
      <c r="A41" s="641" t="s">
        <v>351</v>
      </c>
      <c r="B41" s="619">
        <v>478.99998491266098</v>
      </c>
      <c r="C41" s="619">
        <v>426.42813999999998</v>
      </c>
      <c r="D41" s="620">
        <v>-52.571844912659998</v>
      </c>
      <c r="E41" s="621">
        <v>0.89024666687099996</v>
      </c>
      <c r="F41" s="619">
        <v>461.18916953501201</v>
      </c>
      <c r="G41" s="620">
        <v>230.59458476750601</v>
      </c>
      <c r="H41" s="622">
        <v>44.27561</v>
      </c>
      <c r="I41" s="619">
        <v>232.30857</v>
      </c>
      <c r="J41" s="620">
        <v>1.7139852324939999</v>
      </c>
      <c r="K41" s="623">
        <v>0.50371644727499998</v>
      </c>
    </row>
    <row r="42" spans="1:11" ht="14.4" customHeight="1" thickBot="1" x14ac:dyDescent="0.35">
      <c r="A42" s="641" t="s">
        <v>352</v>
      </c>
      <c r="B42" s="619">
        <v>79.999997480193002</v>
      </c>
      <c r="C42" s="619">
        <v>104.16204</v>
      </c>
      <c r="D42" s="620">
        <v>24.162042519806</v>
      </c>
      <c r="E42" s="621">
        <v>1.3020255410099999</v>
      </c>
      <c r="F42" s="619">
        <v>72.000607483059994</v>
      </c>
      <c r="G42" s="620">
        <v>36.000303741529997</v>
      </c>
      <c r="H42" s="622">
        <v>7.9235300000000004</v>
      </c>
      <c r="I42" s="619">
        <v>53.777030000000003</v>
      </c>
      <c r="J42" s="620">
        <v>17.776726258469001</v>
      </c>
      <c r="K42" s="623">
        <v>0.74689689267699999</v>
      </c>
    </row>
    <row r="43" spans="1:11" ht="14.4" customHeight="1" thickBot="1" x14ac:dyDescent="0.35">
      <c r="A43" s="640" t="s">
        <v>353</v>
      </c>
      <c r="B43" s="624">
        <v>418.82729864552402</v>
      </c>
      <c r="C43" s="624">
        <v>367.43754999999999</v>
      </c>
      <c r="D43" s="625">
        <v>-51.389748645524001</v>
      </c>
      <c r="E43" s="631">
        <v>0.87730086168700006</v>
      </c>
      <c r="F43" s="624">
        <v>378.16018457694702</v>
      </c>
      <c r="G43" s="625">
        <v>189.08009228847399</v>
      </c>
      <c r="H43" s="627">
        <v>31.65268</v>
      </c>
      <c r="I43" s="624">
        <v>160.80052000000001</v>
      </c>
      <c r="J43" s="625">
        <v>-28.279572288472998</v>
      </c>
      <c r="K43" s="632">
        <v>0.42521800696599998</v>
      </c>
    </row>
    <row r="44" spans="1:11" ht="14.4" customHeight="1" thickBot="1" x14ac:dyDescent="0.35">
      <c r="A44" s="641" t="s">
        <v>354</v>
      </c>
      <c r="B44" s="619">
        <v>3.9084009217300002</v>
      </c>
      <c r="C44" s="619">
        <v>20.428090000000001</v>
      </c>
      <c r="D44" s="620">
        <v>16.519689078270002</v>
      </c>
      <c r="E44" s="621">
        <v>5.2267130238409996</v>
      </c>
      <c r="F44" s="619">
        <v>8.1879001451069993</v>
      </c>
      <c r="G44" s="620">
        <v>4.0939500725529996</v>
      </c>
      <c r="H44" s="622">
        <v>0</v>
      </c>
      <c r="I44" s="619">
        <v>0</v>
      </c>
      <c r="J44" s="620">
        <v>-4.0939500725529996</v>
      </c>
      <c r="K44" s="623">
        <v>0</v>
      </c>
    </row>
    <row r="45" spans="1:11" ht="14.4" customHeight="1" thickBot="1" x14ac:dyDescent="0.35">
      <c r="A45" s="641" t="s">
        <v>355</v>
      </c>
      <c r="B45" s="619">
        <v>8.9999997165209997</v>
      </c>
      <c r="C45" s="619">
        <v>6.3249399999999998</v>
      </c>
      <c r="D45" s="620">
        <v>-2.6750597165209999</v>
      </c>
      <c r="E45" s="621">
        <v>0.70277113324600005</v>
      </c>
      <c r="F45" s="619">
        <v>16.422790693473001</v>
      </c>
      <c r="G45" s="620">
        <v>8.2113953467359995</v>
      </c>
      <c r="H45" s="622">
        <v>0.34883999999999998</v>
      </c>
      <c r="I45" s="619">
        <v>2.2761399999999998</v>
      </c>
      <c r="J45" s="620">
        <v>-5.9352553467359996</v>
      </c>
      <c r="K45" s="623">
        <v>0.13859642021099999</v>
      </c>
    </row>
    <row r="46" spans="1:11" ht="14.4" customHeight="1" thickBot="1" x14ac:dyDescent="0.35">
      <c r="A46" s="641" t="s">
        <v>356</v>
      </c>
      <c r="B46" s="619">
        <v>231.58160189633699</v>
      </c>
      <c r="C46" s="619">
        <v>198.22299000000001</v>
      </c>
      <c r="D46" s="620">
        <v>-33.358611896337003</v>
      </c>
      <c r="E46" s="621">
        <v>0.85595309980000001</v>
      </c>
      <c r="F46" s="619">
        <v>200.651855552265</v>
      </c>
      <c r="G46" s="620">
        <v>100.325927776133</v>
      </c>
      <c r="H46" s="622">
        <v>20.152249999999999</v>
      </c>
      <c r="I46" s="619">
        <v>82.320769999999996</v>
      </c>
      <c r="J46" s="620">
        <v>-18.005157776131998</v>
      </c>
      <c r="K46" s="623">
        <v>0.41026667694300001</v>
      </c>
    </row>
    <row r="47" spans="1:11" ht="14.4" customHeight="1" thickBot="1" x14ac:dyDescent="0.35">
      <c r="A47" s="641" t="s">
        <v>357</v>
      </c>
      <c r="B47" s="619">
        <v>62.999998015651997</v>
      </c>
      <c r="C47" s="619">
        <v>61.933230000000002</v>
      </c>
      <c r="D47" s="620">
        <v>-1.0667680156520001</v>
      </c>
      <c r="E47" s="621">
        <v>0.98306717382099995</v>
      </c>
      <c r="F47" s="619">
        <v>64.077133590114002</v>
      </c>
      <c r="G47" s="620">
        <v>32.038566795057001</v>
      </c>
      <c r="H47" s="622">
        <v>5.3236999999999997</v>
      </c>
      <c r="I47" s="619">
        <v>29.31803</v>
      </c>
      <c r="J47" s="620">
        <v>-2.7205367950569999</v>
      </c>
      <c r="K47" s="623">
        <v>0.45754278253899999</v>
      </c>
    </row>
    <row r="48" spans="1:11" ht="14.4" customHeight="1" thickBot="1" x14ac:dyDescent="0.35">
      <c r="A48" s="641" t="s">
        <v>358</v>
      </c>
      <c r="B48" s="619">
        <v>15.999999496038001</v>
      </c>
      <c r="C48" s="619">
        <v>5.98332</v>
      </c>
      <c r="D48" s="620">
        <v>-10.016679496038</v>
      </c>
      <c r="E48" s="621">
        <v>0.37395751177800002</v>
      </c>
      <c r="F48" s="619">
        <v>6.1141987790299996</v>
      </c>
      <c r="G48" s="620">
        <v>3.0570993895149998</v>
      </c>
      <c r="H48" s="622">
        <v>9.3700000000000006E-2</v>
      </c>
      <c r="I48" s="619">
        <v>1.5149600000000001</v>
      </c>
      <c r="J48" s="620">
        <v>-1.542139389515</v>
      </c>
      <c r="K48" s="623">
        <v>0.247777354768</v>
      </c>
    </row>
    <row r="49" spans="1:11" ht="14.4" customHeight="1" thickBot="1" x14ac:dyDescent="0.35">
      <c r="A49" s="641" t="s">
        <v>359</v>
      </c>
      <c r="B49" s="619">
        <v>4.3571527828000001E-2</v>
      </c>
      <c r="C49" s="619">
        <v>0.128</v>
      </c>
      <c r="D49" s="620">
        <v>8.4428472170999996E-2</v>
      </c>
      <c r="E49" s="621">
        <v>2.937698225863</v>
      </c>
      <c r="F49" s="619">
        <v>0</v>
      </c>
      <c r="G49" s="620">
        <v>0</v>
      </c>
      <c r="H49" s="622">
        <v>0</v>
      </c>
      <c r="I49" s="619">
        <v>3.7699999999999997E-2</v>
      </c>
      <c r="J49" s="620">
        <v>3.7699999999999997E-2</v>
      </c>
      <c r="K49" s="630" t="s">
        <v>313</v>
      </c>
    </row>
    <row r="50" spans="1:11" ht="14.4" customHeight="1" thickBot="1" x14ac:dyDescent="0.35">
      <c r="A50" s="641" t="s">
        <v>360</v>
      </c>
      <c r="B50" s="619">
        <v>8.4587572957830002</v>
      </c>
      <c r="C50" s="619">
        <v>8.4648099999999999</v>
      </c>
      <c r="D50" s="620">
        <v>6.0527042159999999E-3</v>
      </c>
      <c r="E50" s="621">
        <v>1.00071555478</v>
      </c>
      <c r="F50" s="619">
        <v>7.5672164582369996</v>
      </c>
      <c r="G50" s="620">
        <v>3.7836082291180002</v>
      </c>
      <c r="H50" s="622">
        <v>1.4319999999999999E-2</v>
      </c>
      <c r="I50" s="619">
        <v>2.2704</v>
      </c>
      <c r="J50" s="620">
        <v>-1.513208229118</v>
      </c>
      <c r="K50" s="623">
        <v>0.30003106327500001</v>
      </c>
    </row>
    <row r="51" spans="1:11" ht="14.4" customHeight="1" thickBot="1" x14ac:dyDescent="0.35">
      <c r="A51" s="641" t="s">
        <v>361</v>
      </c>
      <c r="B51" s="619">
        <v>38.834971161524003</v>
      </c>
      <c r="C51" s="619">
        <v>21.298660000000002</v>
      </c>
      <c r="D51" s="620">
        <v>-17.536311161524001</v>
      </c>
      <c r="E51" s="621">
        <v>0.54844021671599996</v>
      </c>
      <c r="F51" s="619">
        <v>28.579249547684999</v>
      </c>
      <c r="G51" s="620">
        <v>14.289624773842</v>
      </c>
      <c r="H51" s="622">
        <v>2.23563</v>
      </c>
      <c r="I51" s="619">
        <v>14.69739</v>
      </c>
      <c r="J51" s="620">
        <v>0.407765226157</v>
      </c>
      <c r="K51" s="623">
        <v>0.51426787730900003</v>
      </c>
    </row>
    <row r="52" spans="1:11" ht="14.4" customHeight="1" thickBot="1" x14ac:dyDescent="0.35">
      <c r="A52" s="641" t="s">
        <v>362</v>
      </c>
      <c r="B52" s="619">
        <v>0</v>
      </c>
      <c r="C52" s="619">
        <v>0</v>
      </c>
      <c r="D52" s="620">
        <v>0</v>
      </c>
      <c r="E52" s="629" t="s">
        <v>313</v>
      </c>
      <c r="F52" s="619">
        <v>0</v>
      </c>
      <c r="G52" s="620">
        <v>0</v>
      </c>
      <c r="H52" s="622">
        <v>0</v>
      </c>
      <c r="I52" s="619">
        <v>2.1779999999999999</v>
      </c>
      <c r="J52" s="620">
        <v>2.1779999999999999</v>
      </c>
      <c r="K52" s="630" t="s">
        <v>328</v>
      </c>
    </row>
    <row r="53" spans="1:11" ht="14.4" customHeight="1" thickBot="1" x14ac:dyDescent="0.35">
      <c r="A53" s="641" t="s">
        <v>363</v>
      </c>
      <c r="B53" s="619">
        <v>47.999998614105998</v>
      </c>
      <c r="C53" s="619">
        <v>44.653509999999997</v>
      </c>
      <c r="D53" s="620">
        <v>-3.3464886141060002</v>
      </c>
      <c r="E53" s="621">
        <v>0.93028148519300002</v>
      </c>
      <c r="F53" s="619">
        <v>46.559839811031999</v>
      </c>
      <c r="G53" s="620">
        <v>23.279919905516</v>
      </c>
      <c r="H53" s="622">
        <v>3.4842399999999998</v>
      </c>
      <c r="I53" s="619">
        <v>26.18713</v>
      </c>
      <c r="J53" s="620">
        <v>2.9072100944830002</v>
      </c>
      <c r="K53" s="623">
        <v>0.56244029417300001</v>
      </c>
    </row>
    <row r="54" spans="1:11" ht="14.4" customHeight="1" thickBot="1" x14ac:dyDescent="0.35">
      <c r="A54" s="640" t="s">
        <v>364</v>
      </c>
      <c r="B54" s="624">
        <v>55.342605497683003</v>
      </c>
      <c r="C54" s="624">
        <v>61.744999999999997</v>
      </c>
      <c r="D54" s="625">
        <v>6.4023945023159996</v>
      </c>
      <c r="E54" s="631">
        <v>1.1156865392349999</v>
      </c>
      <c r="F54" s="624">
        <v>66.716089669921999</v>
      </c>
      <c r="G54" s="625">
        <v>33.358044834960999</v>
      </c>
      <c r="H54" s="627">
        <v>0</v>
      </c>
      <c r="I54" s="624">
        <v>19.82263</v>
      </c>
      <c r="J54" s="625">
        <v>-13.535414834960999</v>
      </c>
      <c r="K54" s="632">
        <v>0.297119182165</v>
      </c>
    </row>
    <row r="55" spans="1:11" ht="14.4" customHeight="1" thickBot="1" x14ac:dyDescent="0.35">
      <c r="A55" s="641" t="s">
        <v>365</v>
      </c>
      <c r="B55" s="619">
        <v>3.8425765485199999</v>
      </c>
      <c r="C55" s="619">
        <v>5.5259999999999998</v>
      </c>
      <c r="D55" s="620">
        <v>1.6834234514790001</v>
      </c>
      <c r="E55" s="621">
        <v>1.438097570789</v>
      </c>
      <c r="F55" s="619">
        <v>4.9753201936379998</v>
      </c>
      <c r="G55" s="620">
        <v>2.4876600968189999</v>
      </c>
      <c r="H55" s="622">
        <v>0</v>
      </c>
      <c r="I55" s="619">
        <v>0</v>
      </c>
      <c r="J55" s="620">
        <v>-2.4876600968189999</v>
      </c>
      <c r="K55" s="623">
        <v>0</v>
      </c>
    </row>
    <row r="56" spans="1:11" ht="14.4" customHeight="1" thickBot="1" x14ac:dyDescent="0.35">
      <c r="A56" s="641" t="s">
        <v>366</v>
      </c>
      <c r="B56" s="619">
        <v>44.500029169645998</v>
      </c>
      <c r="C56" s="619">
        <v>47.509790000000002</v>
      </c>
      <c r="D56" s="620">
        <v>3.0097608303530001</v>
      </c>
      <c r="E56" s="621">
        <v>1.0676350305040001</v>
      </c>
      <c r="F56" s="619">
        <v>57.587292350192001</v>
      </c>
      <c r="G56" s="620">
        <v>28.793646175096001</v>
      </c>
      <c r="H56" s="622">
        <v>0</v>
      </c>
      <c r="I56" s="619">
        <v>17.667090000000002</v>
      </c>
      <c r="J56" s="620">
        <v>-11.126556175096001</v>
      </c>
      <c r="K56" s="623">
        <v>0.30678799573600002</v>
      </c>
    </row>
    <row r="57" spans="1:11" ht="14.4" customHeight="1" thickBot="1" x14ac:dyDescent="0.35">
      <c r="A57" s="641" t="s">
        <v>367</v>
      </c>
      <c r="B57" s="619">
        <v>0</v>
      </c>
      <c r="C57" s="619">
        <v>3.8986999999999998</v>
      </c>
      <c r="D57" s="620">
        <v>3.8986999999999998</v>
      </c>
      <c r="E57" s="629" t="s">
        <v>313</v>
      </c>
      <c r="F57" s="619">
        <v>0</v>
      </c>
      <c r="G57" s="620">
        <v>0</v>
      </c>
      <c r="H57" s="622">
        <v>0</v>
      </c>
      <c r="I57" s="619">
        <v>0.76229999999999998</v>
      </c>
      <c r="J57" s="620">
        <v>0.76229999999999998</v>
      </c>
      <c r="K57" s="630" t="s">
        <v>313</v>
      </c>
    </row>
    <row r="58" spans="1:11" ht="14.4" customHeight="1" thickBot="1" x14ac:dyDescent="0.35">
      <c r="A58" s="641" t="s">
        <v>368</v>
      </c>
      <c r="B58" s="619">
        <v>6.9999997795160001</v>
      </c>
      <c r="C58" s="619">
        <v>4.8105099999999998</v>
      </c>
      <c r="D58" s="620">
        <v>-2.1894897795160002</v>
      </c>
      <c r="E58" s="621">
        <v>0.68721573593100005</v>
      </c>
      <c r="F58" s="619">
        <v>4.1534771260900003</v>
      </c>
      <c r="G58" s="620">
        <v>2.0767385630450002</v>
      </c>
      <c r="H58" s="622">
        <v>0</v>
      </c>
      <c r="I58" s="619">
        <v>1.39324</v>
      </c>
      <c r="J58" s="620">
        <v>-0.68349856304500001</v>
      </c>
      <c r="K58" s="623">
        <v>0.33543943007299998</v>
      </c>
    </row>
    <row r="59" spans="1:11" ht="14.4" customHeight="1" thickBot="1" x14ac:dyDescent="0.35">
      <c r="A59" s="640" t="s">
        <v>369</v>
      </c>
      <c r="B59" s="624">
        <v>109.99999653526601</v>
      </c>
      <c r="C59" s="624">
        <v>101.34177</v>
      </c>
      <c r="D59" s="625">
        <v>-8.6582265352659995</v>
      </c>
      <c r="E59" s="631">
        <v>0.92128884720000004</v>
      </c>
      <c r="F59" s="624">
        <v>80.844321598315005</v>
      </c>
      <c r="G59" s="625">
        <v>40.422160799156998</v>
      </c>
      <c r="H59" s="627">
        <v>6.8201599999999996</v>
      </c>
      <c r="I59" s="624">
        <v>47.885379999999998</v>
      </c>
      <c r="J59" s="625">
        <v>7.4632192008420004</v>
      </c>
      <c r="K59" s="632">
        <v>0.59231593577899999</v>
      </c>
    </row>
    <row r="60" spans="1:11" ht="14.4" customHeight="1" thickBot="1" x14ac:dyDescent="0.35">
      <c r="A60" s="641" t="s">
        <v>370</v>
      </c>
      <c r="B60" s="619">
        <v>14.999999527536</v>
      </c>
      <c r="C60" s="619">
        <v>20.2225</v>
      </c>
      <c r="D60" s="620">
        <v>5.2225004724630004</v>
      </c>
      <c r="E60" s="621">
        <v>1.34816670913</v>
      </c>
      <c r="F60" s="619">
        <v>0</v>
      </c>
      <c r="G60" s="620">
        <v>0</v>
      </c>
      <c r="H60" s="622">
        <v>1.22709</v>
      </c>
      <c r="I60" s="619">
        <v>11.292120000000001</v>
      </c>
      <c r="J60" s="620">
        <v>11.292120000000001</v>
      </c>
      <c r="K60" s="630" t="s">
        <v>313</v>
      </c>
    </row>
    <row r="61" spans="1:11" ht="14.4" customHeight="1" thickBot="1" x14ac:dyDescent="0.35">
      <c r="A61" s="641" t="s">
        <v>371</v>
      </c>
      <c r="B61" s="619">
        <v>0.99999996850200001</v>
      </c>
      <c r="C61" s="619">
        <v>1.6725300000000001</v>
      </c>
      <c r="D61" s="620">
        <v>0.67253003149699997</v>
      </c>
      <c r="E61" s="621">
        <v>1.67253005268</v>
      </c>
      <c r="F61" s="619">
        <v>3.2916695092769999</v>
      </c>
      <c r="G61" s="620">
        <v>1.6458347546380001</v>
      </c>
      <c r="H61" s="622">
        <v>0</v>
      </c>
      <c r="I61" s="619">
        <v>0</v>
      </c>
      <c r="J61" s="620">
        <v>-1.6458347546380001</v>
      </c>
      <c r="K61" s="623">
        <v>0</v>
      </c>
    </row>
    <row r="62" spans="1:11" ht="14.4" customHeight="1" thickBot="1" x14ac:dyDescent="0.35">
      <c r="A62" s="641" t="s">
        <v>372</v>
      </c>
      <c r="B62" s="619">
        <v>3.9999998740090001</v>
      </c>
      <c r="C62" s="619">
        <v>0.44714999999999999</v>
      </c>
      <c r="D62" s="620">
        <v>-3.552849874009</v>
      </c>
      <c r="E62" s="621">
        <v>0.111787503521</v>
      </c>
      <c r="F62" s="619">
        <v>0.29016679677899998</v>
      </c>
      <c r="G62" s="620">
        <v>0.145083398389</v>
      </c>
      <c r="H62" s="622">
        <v>0</v>
      </c>
      <c r="I62" s="619">
        <v>0.36503999999999998</v>
      </c>
      <c r="J62" s="620">
        <v>0.21995660161</v>
      </c>
      <c r="K62" s="623">
        <v>1.2580350476069999</v>
      </c>
    </row>
    <row r="63" spans="1:11" ht="14.4" customHeight="1" thickBot="1" x14ac:dyDescent="0.35">
      <c r="A63" s="641" t="s">
        <v>373</v>
      </c>
      <c r="B63" s="619">
        <v>4.9999998425119996</v>
      </c>
      <c r="C63" s="619">
        <v>4.9780699999999998</v>
      </c>
      <c r="D63" s="620">
        <v>-2.1929842511999999E-2</v>
      </c>
      <c r="E63" s="621">
        <v>0.99561403135899995</v>
      </c>
      <c r="F63" s="619">
        <v>5.0301673208509996</v>
      </c>
      <c r="G63" s="620">
        <v>2.5150836604250002</v>
      </c>
      <c r="H63" s="622">
        <v>0.22506000000000001</v>
      </c>
      <c r="I63" s="619">
        <v>2.0995900000000001</v>
      </c>
      <c r="J63" s="620">
        <v>-0.41549366042500002</v>
      </c>
      <c r="K63" s="623">
        <v>0.417399634262</v>
      </c>
    </row>
    <row r="64" spans="1:11" ht="14.4" customHeight="1" thickBot="1" x14ac:dyDescent="0.35">
      <c r="A64" s="641" t="s">
        <v>374</v>
      </c>
      <c r="B64" s="619">
        <v>2.9999999055069999</v>
      </c>
      <c r="C64" s="619">
        <v>2.1670199999999999</v>
      </c>
      <c r="D64" s="620">
        <v>-0.83297990550699996</v>
      </c>
      <c r="E64" s="621">
        <v>0.72234002275099995</v>
      </c>
      <c r="F64" s="619">
        <v>2.2322986755100001</v>
      </c>
      <c r="G64" s="620">
        <v>1.116149337755</v>
      </c>
      <c r="H64" s="622">
        <v>0</v>
      </c>
      <c r="I64" s="619">
        <v>0.34433000000000002</v>
      </c>
      <c r="J64" s="620">
        <v>-0.771819337755</v>
      </c>
      <c r="K64" s="623">
        <v>0.154249072392</v>
      </c>
    </row>
    <row r="65" spans="1:11" ht="14.4" customHeight="1" thickBot="1" x14ac:dyDescent="0.35">
      <c r="A65" s="641" t="s">
        <v>375</v>
      </c>
      <c r="B65" s="619">
        <v>81.999997417198003</v>
      </c>
      <c r="C65" s="619">
        <v>71.854500000000002</v>
      </c>
      <c r="D65" s="620">
        <v>-10.145497417197999</v>
      </c>
      <c r="E65" s="621">
        <v>0.87627441784399995</v>
      </c>
      <c r="F65" s="619">
        <v>70.000019295897005</v>
      </c>
      <c r="G65" s="620">
        <v>35.000009647947998</v>
      </c>
      <c r="H65" s="622">
        <v>5.3680099999999999</v>
      </c>
      <c r="I65" s="619">
        <v>33.784300000000002</v>
      </c>
      <c r="J65" s="620">
        <v>-1.2157096479480001</v>
      </c>
      <c r="K65" s="623">
        <v>0.48263272410199998</v>
      </c>
    </row>
    <row r="66" spans="1:11" ht="14.4" customHeight="1" thickBot="1" x14ac:dyDescent="0.35">
      <c r="A66" s="640" t="s">
        <v>376</v>
      </c>
      <c r="B66" s="624">
        <v>0</v>
      </c>
      <c r="C66" s="624">
        <v>5.0949999999999998</v>
      </c>
      <c r="D66" s="625">
        <v>5.0949999999999998</v>
      </c>
      <c r="E66" s="626" t="s">
        <v>313</v>
      </c>
      <c r="F66" s="624">
        <v>0</v>
      </c>
      <c r="G66" s="625">
        <v>0</v>
      </c>
      <c r="H66" s="627">
        <v>0</v>
      </c>
      <c r="I66" s="624">
        <v>0</v>
      </c>
      <c r="J66" s="625">
        <v>0</v>
      </c>
      <c r="K66" s="628" t="s">
        <v>313</v>
      </c>
    </row>
    <row r="67" spans="1:11" ht="14.4" customHeight="1" thickBot="1" x14ac:dyDescent="0.35">
      <c r="A67" s="641" t="s">
        <v>377</v>
      </c>
      <c r="B67" s="619">
        <v>0</v>
      </c>
      <c r="C67" s="619">
        <v>5.0949999999999998</v>
      </c>
      <c r="D67" s="620">
        <v>5.0949999999999998</v>
      </c>
      <c r="E67" s="629" t="s">
        <v>313</v>
      </c>
      <c r="F67" s="619">
        <v>0</v>
      </c>
      <c r="G67" s="620">
        <v>0</v>
      </c>
      <c r="H67" s="622">
        <v>0</v>
      </c>
      <c r="I67" s="619">
        <v>0</v>
      </c>
      <c r="J67" s="620">
        <v>0</v>
      </c>
      <c r="K67" s="630" t="s">
        <v>313</v>
      </c>
    </row>
    <row r="68" spans="1:11" ht="14.4" customHeight="1" thickBot="1" x14ac:dyDescent="0.35">
      <c r="A68" s="639" t="s">
        <v>42</v>
      </c>
      <c r="B68" s="619">
        <v>1184.83857576235</v>
      </c>
      <c r="C68" s="619">
        <v>1197.604</v>
      </c>
      <c r="D68" s="620">
        <v>12.765424237647</v>
      </c>
      <c r="E68" s="621">
        <v>1.010773977568</v>
      </c>
      <c r="F68" s="619">
        <v>1185.2368755070299</v>
      </c>
      <c r="G68" s="620">
        <v>592.61843775351497</v>
      </c>
      <c r="H68" s="622">
        <v>72.944000000000003</v>
      </c>
      <c r="I68" s="619">
        <v>614.54399999999998</v>
      </c>
      <c r="J68" s="620">
        <v>21.925562246485001</v>
      </c>
      <c r="K68" s="623">
        <v>0.51849888633999996</v>
      </c>
    </row>
    <row r="69" spans="1:11" ht="14.4" customHeight="1" thickBot="1" x14ac:dyDescent="0.35">
      <c r="A69" s="640" t="s">
        <v>378</v>
      </c>
      <c r="B69" s="624">
        <v>1184.83857576235</v>
      </c>
      <c r="C69" s="624">
        <v>1197.604</v>
      </c>
      <c r="D69" s="625">
        <v>12.765424237647</v>
      </c>
      <c r="E69" s="631">
        <v>1.010773977568</v>
      </c>
      <c r="F69" s="624">
        <v>1185.2368755070299</v>
      </c>
      <c r="G69" s="625">
        <v>592.61843775351497</v>
      </c>
      <c r="H69" s="627">
        <v>72.944000000000003</v>
      </c>
      <c r="I69" s="624">
        <v>614.54399999999998</v>
      </c>
      <c r="J69" s="625">
        <v>21.925562246485001</v>
      </c>
      <c r="K69" s="632">
        <v>0.51849888633999996</v>
      </c>
    </row>
    <row r="70" spans="1:11" ht="14.4" customHeight="1" thickBot="1" x14ac:dyDescent="0.35">
      <c r="A70" s="641" t="s">
        <v>379</v>
      </c>
      <c r="B70" s="619">
        <v>554.838595605823</v>
      </c>
      <c r="C70" s="619">
        <v>557.14200000000005</v>
      </c>
      <c r="D70" s="620">
        <v>2.3034043941759998</v>
      </c>
      <c r="E70" s="621">
        <v>1.004151485517</v>
      </c>
      <c r="F70" s="619">
        <v>554.06339043948503</v>
      </c>
      <c r="G70" s="620">
        <v>277.03169521974303</v>
      </c>
      <c r="H70" s="622">
        <v>43.597000000000001</v>
      </c>
      <c r="I70" s="619">
        <v>248.63399999999999</v>
      </c>
      <c r="J70" s="620">
        <v>-28.397695219742001</v>
      </c>
      <c r="K70" s="623">
        <v>0.448746486936</v>
      </c>
    </row>
    <row r="71" spans="1:11" ht="14.4" customHeight="1" thickBot="1" x14ac:dyDescent="0.35">
      <c r="A71" s="641" t="s">
        <v>380</v>
      </c>
      <c r="B71" s="619">
        <v>154.99999511787601</v>
      </c>
      <c r="C71" s="619">
        <v>138.39400000000001</v>
      </c>
      <c r="D71" s="620">
        <v>-16.605995117875</v>
      </c>
      <c r="E71" s="621">
        <v>0.89286454425200001</v>
      </c>
      <c r="F71" s="619">
        <v>135.68944969771499</v>
      </c>
      <c r="G71" s="620">
        <v>67.844724848856998</v>
      </c>
      <c r="H71" s="622">
        <v>12.933999999999999</v>
      </c>
      <c r="I71" s="619">
        <v>75.576999999999998</v>
      </c>
      <c r="J71" s="620">
        <v>7.7322751511419998</v>
      </c>
      <c r="K71" s="623">
        <v>0.55698508740599995</v>
      </c>
    </row>
    <row r="72" spans="1:11" ht="14.4" customHeight="1" thickBot="1" x14ac:dyDescent="0.35">
      <c r="A72" s="641" t="s">
        <v>381</v>
      </c>
      <c r="B72" s="619">
        <v>474.99998503865402</v>
      </c>
      <c r="C72" s="619">
        <v>502.06799999999998</v>
      </c>
      <c r="D72" s="620">
        <v>27.068014961346002</v>
      </c>
      <c r="E72" s="621">
        <v>1.0569852964499999</v>
      </c>
      <c r="F72" s="619">
        <v>495.48403536983</v>
      </c>
      <c r="G72" s="620">
        <v>247.742017684915</v>
      </c>
      <c r="H72" s="622">
        <v>16.413</v>
      </c>
      <c r="I72" s="619">
        <v>290.33300000000003</v>
      </c>
      <c r="J72" s="620">
        <v>42.590982315085</v>
      </c>
      <c r="K72" s="623">
        <v>0.58595833422400001</v>
      </c>
    </row>
    <row r="73" spans="1:11" ht="14.4" customHeight="1" thickBot="1" x14ac:dyDescent="0.35">
      <c r="A73" s="642" t="s">
        <v>382</v>
      </c>
      <c r="B73" s="624">
        <v>1371.2693974526001</v>
      </c>
      <c r="C73" s="624">
        <v>1286.58546</v>
      </c>
      <c r="D73" s="625">
        <v>-84.683937452598997</v>
      </c>
      <c r="E73" s="631">
        <v>0.93824412795099998</v>
      </c>
      <c r="F73" s="624">
        <v>1287.4385302518699</v>
      </c>
      <c r="G73" s="625">
        <v>643.719265125937</v>
      </c>
      <c r="H73" s="627">
        <v>108.14831</v>
      </c>
      <c r="I73" s="624">
        <v>788.94830000000002</v>
      </c>
      <c r="J73" s="625">
        <v>145.22903487406299</v>
      </c>
      <c r="K73" s="632">
        <v>0.61280463607500002</v>
      </c>
    </row>
    <row r="74" spans="1:11" ht="14.4" customHeight="1" thickBot="1" x14ac:dyDescent="0.35">
      <c r="A74" s="639" t="s">
        <v>45</v>
      </c>
      <c r="B74" s="619">
        <v>353.07906438253298</v>
      </c>
      <c r="C74" s="619">
        <v>165.52331000000001</v>
      </c>
      <c r="D74" s="620">
        <v>-187.555754382533</v>
      </c>
      <c r="E74" s="621">
        <v>0.46879955992099998</v>
      </c>
      <c r="F74" s="619">
        <v>145.13215263759199</v>
      </c>
      <c r="G74" s="620">
        <v>72.566076318795993</v>
      </c>
      <c r="H74" s="622">
        <v>26.4984</v>
      </c>
      <c r="I74" s="619">
        <v>237.16687999999999</v>
      </c>
      <c r="J74" s="620">
        <v>164.60080368120401</v>
      </c>
      <c r="K74" s="623">
        <v>1.6341443001410001</v>
      </c>
    </row>
    <row r="75" spans="1:11" ht="14.4" customHeight="1" thickBot="1" x14ac:dyDescent="0.35">
      <c r="A75" s="643" t="s">
        <v>383</v>
      </c>
      <c r="B75" s="619">
        <v>353.07906438253298</v>
      </c>
      <c r="C75" s="619">
        <v>165.52331000000001</v>
      </c>
      <c r="D75" s="620">
        <v>-187.555754382533</v>
      </c>
      <c r="E75" s="621">
        <v>0.46879955992099998</v>
      </c>
      <c r="F75" s="619">
        <v>145.13215263759199</v>
      </c>
      <c r="G75" s="620">
        <v>72.566076318795993</v>
      </c>
      <c r="H75" s="622">
        <v>26.4984</v>
      </c>
      <c r="I75" s="619">
        <v>237.16687999999999</v>
      </c>
      <c r="J75" s="620">
        <v>164.60080368120401</v>
      </c>
      <c r="K75" s="623">
        <v>1.6341443001410001</v>
      </c>
    </row>
    <row r="76" spans="1:11" ht="14.4" customHeight="1" thickBot="1" x14ac:dyDescent="0.35">
      <c r="A76" s="641" t="s">
        <v>384</v>
      </c>
      <c r="B76" s="619">
        <v>89.662892527707996</v>
      </c>
      <c r="C76" s="619">
        <v>51.125369999999997</v>
      </c>
      <c r="D76" s="620">
        <v>-38.537522527707999</v>
      </c>
      <c r="E76" s="621">
        <v>0.57019541260200002</v>
      </c>
      <c r="F76" s="619">
        <v>59.684530869412001</v>
      </c>
      <c r="G76" s="620">
        <v>29.842265434706</v>
      </c>
      <c r="H76" s="622">
        <v>9.7014700000000005</v>
      </c>
      <c r="I76" s="619">
        <v>93.704970000000003</v>
      </c>
      <c r="J76" s="620">
        <v>63.862704565293001</v>
      </c>
      <c r="K76" s="623">
        <v>1.5700042981819999</v>
      </c>
    </row>
    <row r="77" spans="1:11" ht="14.4" customHeight="1" thickBot="1" x14ac:dyDescent="0.35">
      <c r="A77" s="641" t="s">
        <v>385</v>
      </c>
      <c r="B77" s="619">
        <v>7.918481394594</v>
      </c>
      <c r="C77" s="619">
        <v>1.8759999999999999</v>
      </c>
      <c r="D77" s="620">
        <v>-6.0424813945939997</v>
      </c>
      <c r="E77" s="621">
        <v>0.236914113516</v>
      </c>
      <c r="F77" s="619">
        <v>2.986912606612</v>
      </c>
      <c r="G77" s="620">
        <v>1.493456303306</v>
      </c>
      <c r="H77" s="622">
        <v>0</v>
      </c>
      <c r="I77" s="619">
        <v>0</v>
      </c>
      <c r="J77" s="620">
        <v>-1.493456303306</v>
      </c>
      <c r="K77" s="623">
        <v>0</v>
      </c>
    </row>
    <row r="78" spans="1:11" ht="14.4" customHeight="1" thickBot="1" x14ac:dyDescent="0.35">
      <c r="A78" s="641" t="s">
        <v>386</v>
      </c>
      <c r="B78" s="619">
        <v>20.441076044833999</v>
      </c>
      <c r="C78" s="619">
        <v>24.428000000000001</v>
      </c>
      <c r="D78" s="620">
        <v>3.986923955165</v>
      </c>
      <c r="E78" s="621">
        <v>1.1950447200730001</v>
      </c>
      <c r="F78" s="619">
        <v>31.657503466632999</v>
      </c>
      <c r="G78" s="620">
        <v>15.828751733316</v>
      </c>
      <c r="H78" s="622">
        <v>0.27511999999999998</v>
      </c>
      <c r="I78" s="619">
        <v>0.27511999999999998</v>
      </c>
      <c r="J78" s="620">
        <v>-15.553631733315999</v>
      </c>
      <c r="K78" s="623">
        <v>8.690514723E-3</v>
      </c>
    </row>
    <row r="79" spans="1:11" ht="14.4" customHeight="1" thickBot="1" x14ac:dyDescent="0.35">
      <c r="A79" s="641" t="s">
        <v>387</v>
      </c>
      <c r="B79" s="619">
        <v>196.999993794978</v>
      </c>
      <c r="C79" s="619">
        <v>52.267679999999999</v>
      </c>
      <c r="D79" s="620">
        <v>-144.73231379497801</v>
      </c>
      <c r="E79" s="621">
        <v>0.26531818094499998</v>
      </c>
      <c r="F79" s="619">
        <v>17.802823753997998</v>
      </c>
      <c r="G79" s="620">
        <v>8.9014118769989992</v>
      </c>
      <c r="H79" s="622">
        <v>16.294329999999999</v>
      </c>
      <c r="I79" s="619">
        <v>107.54831</v>
      </c>
      <c r="J79" s="620">
        <v>98.646898123000994</v>
      </c>
      <c r="K79" s="623">
        <v>6.0410815433609999</v>
      </c>
    </row>
    <row r="80" spans="1:11" ht="14.4" customHeight="1" thickBot="1" x14ac:dyDescent="0.35">
      <c r="A80" s="641" t="s">
        <v>388</v>
      </c>
      <c r="B80" s="619">
        <v>38.056620620415998</v>
      </c>
      <c r="C80" s="619">
        <v>35.826259999999998</v>
      </c>
      <c r="D80" s="620">
        <v>-2.230360620416</v>
      </c>
      <c r="E80" s="621">
        <v>0.94139362391900006</v>
      </c>
      <c r="F80" s="619">
        <v>33.000381940933998</v>
      </c>
      <c r="G80" s="620">
        <v>16.500190970466999</v>
      </c>
      <c r="H80" s="622">
        <v>0.22747999999999999</v>
      </c>
      <c r="I80" s="619">
        <v>25.619679999999999</v>
      </c>
      <c r="J80" s="620">
        <v>9.1194890295319997</v>
      </c>
      <c r="K80" s="623">
        <v>0.77634495400199999</v>
      </c>
    </row>
    <row r="81" spans="1:11" ht="14.4" customHeight="1" thickBot="1" x14ac:dyDescent="0.35">
      <c r="A81" s="641" t="s">
        <v>389</v>
      </c>
      <c r="B81" s="619">
        <v>0</v>
      </c>
      <c r="C81" s="619">
        <v>0</v>
      </c>
      <c r="D81" s="620">
        <v>0</v>
      </c>
      <c r="E81" s="621">
        <v>1</v>
      </c>
      <c r="F81" s="619">
        <v>0</v>
      </c>
      <c r="G81" s="620">
        <v>0</v>
      </c>
      <c r="H81" s="622">
        <v>0</v>
      </c>
      <c r="I81" s="619">
        <v>10.018800000000001</v>
      </c>
      <c r="J81" s="620">
        <v>10.018800000000001</v>
      </c>
      <c r="K81" s="630" t="s">
        <v>328</v>
      </c>
    </row>
    <row r="82" spans="1:11" ht="14.4" customHeight="1" thickBot="1" x14ac:dyDescent="0.35">
      <c r="A82" s="644" t="s">
        <v>46</v>
      </c>
      <c r="B82" s="624">
        <v>0</v>
      </c>
      <c r="C82" s="624">
        <v>36.319000000000003</v>
      </c>
      <c r="D82" s="625">
        <v>36.319000000000003</v>
      </c>
      <c r="E82" s="626" t="s">
        <v>313</v>
      </c>
      <c r="F82" s="624">
        <v>0</v>
      </c>
      <c r="G82" s="625">
        <v>0</v>
      </c>
      <c r="H82" s="627">
        <v>0</v>
      </c>
      <c r="I82" s="624">
        <v>40.841000000000001</v>
      </c>
      <c r="J82" s="625">
        <v>40.841000000000001</v>
      </c>
      <c r="K82" s="628" t="s">
        <v>313</v>
      </c>
    </row>
    <row r="83" spans="1:11" ht="14.4" customHeight="1" thickBot="1" x14ac:dyDescent="0.35">
      <c r="A83" s="640" t="s">
        <v>390</v>
      </c>
      <c r="B83" s="624">
        <v>0</v>
      </c>
      <c r="C83" s="624">
        <v>36.319000000000003</v>
      </c>
      <c r="D83" s="625">
        <v>36.319000000000003</v>
      </c>
      <c r="E83" s="626" t="s">
        <v>313</v>
      </c>
      <c r="F83" s="624">
        <v>0</v>
      </c>
      <c r="G83" s="625">
        <v>0</v>
      </c>
      <c r="H83" s="627">
        <v>0</v>
      </c>
      <c r="I83" s="624">
        <v>0.56899999999999995</v>
      </c>
      <c r="J83" s="625">
        <v>0.56899999999999995</v>
      </c>
      <c r="K83" s="628" t="s">
        <v>313</v>
      </c>
    </row>
    <row r="84" spans="1:11" ht="14.4" customHeight="1" thickBot="1" x14ac:dyDescent="0.35">
      <c r="A84" s="641" t="s">
        <v>391</v>
      </c>
      <c r="B84" s="619">
        <v>0</v>
      </c>
      <c r="C84" s="619">
        <v>27.079000000000001</v>
      </c>
      <c r="D84" s="620">
        <v>27.079000000000001</v>
      </c>
      <c r="E84" s="629" t="s">
        <v>313</v>
      </c>
      <c r="F84" s="619">
        <v>0</v>
      </c>
      <c r="G84" s="620">
        <v>0</v>
      </c>
      <c r="H84" s="622">
        <v>0</v>
      </c>
      <c r="I84" s="619">
        <v>0.56899999999999995</v>
      </c>
      <c r="J84" s="620">
        <v>0.56899999999999995</v>
      </c>
      <c r="K84" s="630" t="s">
        <v>313</v>
      </c>
    </row>
    <row r="85" spans="1:11" ht="14.4" customHeight="1" thickBot="1" x14ac:dyDescent="0.35">
      <c r="A85" s="641" t="s">
        <v>392</v>
      </c>
      <c r="B85" s="619">
        <v>0</v>
      </c>
      <c r="C85" s="619">
        <v>9.24</v>
      </c>
      <c r="D85" s="620">
        <v>9.24</v>
      </c>
      <c r="E85" s="629" t="s">
        <v>313</v>
      </c>
      <c r="F85" s="619">
        <v>0</v>
      </c>
      <c r="G85" s="620">
        <v>0</v>
      </c>
      <c r="H85" s="622">
        <v>0</v>
      </c>
      <c r="I85" s="619">
        <v>0</v>
      </c>
      <c r="J85" s="620">
        <v>0</v>
      </c>
      <c r="K85" s="630" t="s">
        <v>313</v>
      </c>
    </row>
    <row r="86" spans="1:11" ht="14.4" customHeight="1" thickBot="1" x14ac:dyDescent="0.35">
      <c r="A86" s="640" t="s">
        <v>393</v>
      </c>
      <c r="B86" s="624">
        <v>0</v>
      </c>
      <c r="C86" s="624">
        <v>0</v>
      </c>
      <c r="D86" s="625">
        <v>0</v>
      </c>
      <c r="E86" s="626" t="s">
        <v>313</v>
      </c>
      <c r="F86" s="624">
        <v>0</v>
      </c>
      <c r="G86" s="625">
        <v>0</v>
      </c>
      <c r="H86" s="627">
        <v>0</v>
      </c>
      <c r="I86" s="624">
        <v>40.271999999999998</v>
      </c>
      <c r="J86" s="625">
        <v>40.271999999999998</v>
      </c>
      <c r="K86" s="628" t="s">
        <v>313</v>
      </c>
    </row>
    <row r="87" spans="1:11" ht="14.4" customHeight="1" thickBot="1" x14ac:dyDescent="0.35">
      <c r="A87" s="641" t="s">
        <v>394</v>
      </c>
      <c r="B87" s="619">
        <v>0</v>
      </c>
      <c r="C87" s="619">
        <v>0</v>
      </c>
      <c r="D87" s="620">
        <v>0</v>
      </c>
      <c r="E87" s="629" t="s">
        <v>313</v>
      </c>
      <c r="F87" s="619">
        <v>0</v>
      </c>
      <c r="G87" s="620">
        <v>0</v>
      </c>
      <c r="H87" s="622">
        <v>0</v>
      </c>
      <c r="I87" s="619">
        <v>40.271999999999998</v>
      </c>
      <c r="J87" s="620">
        <v>40.271999999999998</v>
      </c>
      <c r="K87" s="630" t="s">
        <v>313</v>
      </c>
    </row>
    <row r="88" spans="1:11" ht="14.4" customHeight="1" thickBot="1" x14ac:dyDescent="0.35">
      <c r="A88" s="639" t="s">
        <v>47</v>
      </c>
      <c r="B88" s="619">
        <v>1018.19033307007</v>
      </c>
      <c r="C88" s="619">
        <v>1084.74315</v>
      </c>
      <c r="D88" s="620">
        <v>66.552816929932007</v>
      </c>
      <c r="E88" s="621">
        <v>1.0653638271429999</v>
      </c>
      <c r="F88" s="619">
        <v>1142.3063776142801</v>
      </c>
      <c r="G88" s="620">
        <v>571.15318880714096</v>
      </c>
      <c r="H88" s="622">
        <v>81.649910000000006</v>
      </c>
      <c r="I88" s="619">
        <v>510.94042000000002</v>
      </c>
      <c r="J88" s="620">
        <v>-60.212768807141003</v>
      </c>
      <c r="K88" s="623">
        <v>0.447288424553</v>
      </c>
    </row>
    <row r="89" spans="1:11" ht="14.4" customHeight="1" thickBot="1" x14ac:dyDescent="0.35">
      <c r="A89" s="640" t="s">
        <v>395</v>
      </c>
      <c r="B89" s="624">
        <v>0.21177403450000001</v>
      </c>
      <c r="C89" s="624">
        <v>0.40699999999999997</v>
      </c>
      <c r="D89" s="625">
        <v>0.19522596549900001</v>
      </c>
      <c r="E89" s="631">
        <v>1.921859783048</v>
      </c>
      <c r="F89" s="624">
        <v>0.37514158797399999</v>
      </c>
      <c r="G89" s="625">
        <v>0.187570793987</v>
      </c>
      <c r="H89" s="627">
        <v>0</v>
      </c>
      <c r="I89" s="624">
        <v>0</v>
      </c>
      <c r="J89" s="625">
        <v>-0.187570793987</v>
      </c>
      <c r="K89" s="632">
        <v>0</v>
      </c>
    </row>
    <row r="90" spans="1:11" ht="14.4" customHeight="1" thickBot="1" x14ac:dyDescent="0.35">
      <c r="A90" s="641" t="s">
        <v>396</v>
      </c>
      <c r="B90" s="619">
        <v>0.21177403450000001</v>
      </c>
      <c r="C90" s="619">
        <v>0.40699999999999997</v>
      </c>
      <c r="D90" s="620">
        <v>0.19522596549900001</v>
      </c>
      <c r="E90" s="621">
        <v>1.921859783048</v>
      </c>
      <c r="F90" s="619">
        <v>0.37514158797399999</v>
      </c>
      <c r="G90" s="620">
        <v>0.187570793987</v>
      </c>
      <c r="H90" s="622">
        <v>0</v>
      </c>
      <c r="I90" s="619">
        <v>0</v>
      </c>
      <c r="J90" s="620">
        <v>-0.187570793987</v>
      </c>
      <c r="K90" s="623">
        <v>0</v>
      </c>
    </row>
    <row r="91" spans="1:11" ht="14.4" customHeight="1" thickBot="1" x14ac:dyDescent="0.35">
      <c r="A91" s="640" t="s">
        <v>397</v>
      </c>
      <c r="B91" s="624">
        <v>29.846126058671</v>
      </c>
      <c r="C91" s="624">
        <v>25.99578</v>
      </c>
      <c r="D91" s="625">
        <v>-3.8503460586710001</v>
      </c>
      <c r="E91" s="631">
        <v>0.87099343978099997</v>
      </c>
      <c r="F91" s="624">
        <v>22.996860032242999</v>
      </c>
      <c r="G91" s="625">
        <v>11.498430016121</v>
      </c>
      <c r="H91" s="627">
        <v>4.6268200000000004</v>
      </c>
      <c r="I91" s="624">
        <v>17.859269999999999</v>
      </c>
      <c r="J91" s="625">
        <v>6.3608399838779999</v>
      </c>
      <c r="K91" s="632">
        <v>0.77659602115000004</v>
      </c>
    </row>
    <row r="92" spans="1:11" ht="14.4" customHeight="1" thickBot="1" x14ac:dyDescent="0.35">
      <c r="A92" s="641" t="s">
        <v>398</v>
      </c>
      <c r="B92" s="619">
        <v>14.947956456762</v>
      </c>
      <c r="C92" s="619">
        <v>12.6235</v>
      </c>
      <c r="D92" s="620">
        <v>-2.3244564567619999</v>
      </c>
      <c r="E92" s="621">
        <v>0.84449670672400001</v>
      </c>
      <c r="F92" s="619">
        <v>8.3252005472779995</v>
      </c>
      <c r="G92" s="620">
        <v>4.1626002736389998</v>
      </c>
      <c r="H92" s="622">
        <v>3.1768000000000001</v>
      </c>
      <c r="I92" s="619">
        <v>8.4097000000000008</v>
      </c>
      <c r="J92" s="620">
        <v>4.2470997263600001</v>
      </c>
      <c r="K92" s="623">
        <v>1.010149839903</v>
      </c>
    </row>
    <row r="93" spans="1:11" ht="14.4" customHeight="1" thickBot="1" x14ac:dyDescent="0.35">
      <c r="A93" s="641" t="s">
        <v>399</v>
      </c>
      <c r="B93" s="619">
        <v>14.898169601908</v>
      </c>
      <c r="C93" s="619">
        <v>13.37228</v>
      </c>
      <c r="D93" s="620">
        <v>-1.5258896019079999</v>
      </c>
      <c r="E93" s="621">
        <v>0.89757871989000004</v>
      </c>
      <c r="F93" s="619">
        <v>14.671659484965</v>
      </c>
      <c r="G93" s="620">
        <v>7.3358297424819998</v>
      </c>
      <c r="H93" s="622">
        <v>1.4500200000000001</v>
      </c>
      <c r="I93" s="619">
        <v>9.4495699999999996</v>
      </c>
      <c r="J93" s="620">
        <v>2.1137402575170001</v>
      </c>
      <c r="K93" s="623">
        <v>0.64406960982700001</v>
      </c>
    </row>
    <row r="94" spans="1:11" ht="14.4" customHeight="1" thickBot="1" x14ac:dyDescent="0.35">
      <c r="A94" s="640" t="s">
        <v>400</v>
      </c>
      <c r="B94" s="624">
        <v>49.999998425119998</v>
      </c>
      <c r="C94" s="624">
        <v>56.44153</v>
      </c>
      <c r="D94" s="625">
        <v>6.4415315748789999</v>
      </c>
      <c r="E94" s="631">
        <v>1.128830635555</v>
      </c>
      <c r="F94" s="624">
        <v>62.124386211741999</v>
      </c>
      <c r="G94" s="625">
        <v>31.062193105871</v>
      </c>
      <c r="H94" s="627">
        <v>0</v>
      </c>
      <c r="I94" s="624">
        <v>42.536670000000001</v>
      </c>
      <c r="J94" s="625">
        <v>11.474476894127999</v>
      </c>
      <c r="K94" s="632">
        <v>0.68470165411399997</v>
      </c>
    </row>
    <row r="95" spans="1:11" ht="14.4" customHeight="1" thickBot="1" x14ac:dyDescent="0.35">
      <c r="A95" s="641" t="s">
        <v>401</v>
      </c>
      <c r="B95" s="619">
        <v>26.999999149564001</v>
      </c>
      <c r="C95" s="619">
        <v>26.594999999999999</v>
      </c>
      <c r="D95" s="620">
        <v>-0.40499914956400002</v>
      </c>
      <c r="E95" s="621">
        <v>0.985000031025</v>
      </c>
      <c r="F95" s="619">
        <v>25.000006891390999</v>
      </c>
      <c r="G95" s="620">
        <v>12.500003445695</v>
      </c>
      <c r="H95" s="622">
        <v>0</v>
      </c>
      <c r="I95" s="619">
        <v>12.69</v>
      </c>
      <c r="J95" s="620">
        <v>0.189996554304</v>
      </c>
      <c r="K95" s="623">
        <v>0.50759986007699998</v>
      </c>
    </row>
    <row r="96" spans="1:11" ht="14.4" customHeight="1" thickBot="1" x14ac:dyDescent="0.35">
      <c r="A96" s="641" t="s">
        <v>402</v>
      </c>
      <c r="B96" s="619">
        <v>22.999999275554998</v>
      </c>
      <c r="C96" s="619">
        <v>29.846530000000001</v>
      </c>
      <c r="D96" s="620">
        <v>6.8465307244440003</v>
      </c>
      <c r="E96" s="621">
        <v>1.2976752582640001</v>
      </c>
      <c r="F96" s="619">
        <v>37.124379320350002</v>
      </c>
      <c r="G96" s="620">
        <v>18.562189660175001</v>
      </c>
      <c r="H96" s="622">
        <v>0</v>
      </c>
      <c r="I96" s="619">
        <v>29.84667</v>
      </c>
      <c r="J96" s="620">
        <v>11.284480339824</v>
      </c>
      <c r="K96" s="623">
        <v>0.80396414825999996</v>
      </c>
    </row>
    <row r="97" spans="1:11" ht="14.4" customHeight="1" thickBot="1" x14ac:dyDescent="0.35">
      <c r="A97" s="640" t="s">
        <v>403</v>
      </c>
      <c r="B97" s="624">
        <v>0</v>
      </c>
      <c r="C97" s="624">
        <v>4.6500000000000004</v>
      </c>
      <c r="D97" s="625">
        <v>4.6500000000000004</v>
      </c>
      <c r="E97" s="626" t="s">
        <v>328</v>
      </c>
      <c r="F97" s="624">
        <v>2.2186920130919998</v>
      </c>
      <c r="G97" s="625">
        <v>1.1093460065459999</v>
      </c>
      <c r="H97" s="627">
        <v>0</v>
      </c>
      <c r="I97" s="624">
        <v>0</v>
      </c>
      <c r="J97" s="625">
        <v>-1.1093460065459999</v>
      </c>
      <c r="K97" s="632">
        <v>0</v>
      </c>
    </row>
    <row r="98" spans="1:11" ht="14.4" customHeight="1" thickBot="1" x14ac:dyDescent="0.35">
      <c r="A98" s="641" t="s">
        <v>404</v>
      </c>
      <c r="B98" s="619">
        <v>0</v>
      </c>
      <c r="C98" s="619">
        <v>4.6500000000000004</v>
      </c>
      <c r="D98" s="620">
        <v>4.6500000000000004</v>
      </c>
      <c r="E98" s="629" t="s">
        <v>328</v>
      </c>
      <c r="F98" s="619">
        <v>2.2186920130919998</v>
      </c>
      <c r="G98" s="620">
        <v>1.1093460065459999</v>
      </c>
      <c r="H98" s="622">
        <v>0</v>
      </c>
      <c r="I98" s="619">
        <v>0</v>
      </c>
      <c r="J98" s="620">
        <v>-1.1093460065459999</v>
      </c>
      <c r="K98" s="623">
        <v>0</v>
      </c>
    </row>
    <row r="99" spans="1:11" ht="14.4" customHeight="1" thickBot="1" x14ac:dyDescent="0.35">
      <c r="A99" s="640" t="s">
        <v>405</v>
      </c>
      <c r="B99" s="624">
        <v>762.06783945647601</v>
      </c>
      <c r="C99" s="624">
        <v>749.48238000000003</v>
      </c>
      <c r="D99" s="625">
        <v>-12.585459456475</v>
      </c>
      <c r="E99" s="631">
        <v>0.98348511929600002</v>
      </c>
      <c r="F99" s="624">
        <v>737.028499390045</v>
      </c>
      <c r="G99" s="625">
        <v>368.51424969502301</v>
      </c>
      <c r="H99" s="627">
        <v>60.946269999999998</v>
      </c>
      <c r="I99" s="624">
        <v>368.16415999999998</v>
      </c>
      <c r="J99" s="625">
        <v>-0.35008969502199999</v>
      </c>
      <c r="K99" s="632">
        <v>0.499524998429</v>
      </c>
    </row>
    <row r="100" spans="1:11" ht="14.4" customHeight="1" thickBot="1" x14ac:dyDescent="0.35">
      <c r="A100" s="641" t="s">
        <v>406</v>
      </c>
      <c r="B100" s="619">
        <v>587.68066173243596</v>
      </c>
      <c r="C100" s="619">
        <v>542.95563000000004</v>
      </c>
      <c r="D100" s="620">
        <v>-44.725031732434999</v>
      </c>
      <c r="E100" s="621">
        <v>0.92389568919800003</v>
      </c>
      <c r="F100" s="619">
        <v>555.85916825460504</v>
      </c>
      <c r="G100" s="620">
        <v>277.92958412730297</v>
      </c>
      <c r="H100" s="622">
        <v>45.704740000000001</v>
      </c>
      <c r="I100" s="619">
        <v>274.50747999999999</v>
      </c>
      <c r="J100" s="620">
        <v>-3.4221041273020001</v>
      </c>
      <c r="K100" s="623">
        <v>0.49384357707299997</v>
      </c>
    </row>
    <row r="101" spans="1:11" ht="14.4" customHeight="1" thickBot="1" x14ac:dyDescent="0.35">
      <c r="A101" s="641" t="s">
        <v>407</v>
      </c>
      <c r="B101" s="619">
        <v>0</v>
      </c>
      <c r="C101" s="619">
        <v>0</v>
      </c>
      <c r="D101" s="620">
        <v>0</v>
      </c>
      <c r="E101" s="621">
        <v>1</v>
      </c>
      <c r="F101" s="619">
        <v>0</v>
      </c>
      <c r="G101" s="620">
        <v>0</v>
      </c>
      <c r="H101" s="622">
        <v>0</v>
      </c>
      <c r="I101" s="619">
        <v>0.60499999999999998</v>
      </c>
      <c r="J101" s="620">
        <v>0.60499999999999998</v>
      </c>
      <c r="K101" s="630" t="s">
        <v>328</v>
      </c>
    </row>
    <row r="102" spans="1:11" ht="14.4" customHeight="1" thickBot="1" x14ac:dyDescent="0.35">
      <c r="A102" s="641" t="s">
        <v>408</v>
      </c>
      <c r="B102" s="619">
        <v>0</v>
      </c>
      <c r="C102" s="619">
        <v>2.1779999999999999</v>
      </c>
      <c r="D102" s="620">
        <v>2.1779999999999999</v>
      </c>
      <c r="E102" s="629" t="s">
        <v>328</v>
      </c>
      <c r="F102" s="619">
        <v>4.8092647885469999</v>
      </c>
      <c r="G102" s="620">
        <v>2.4046323942729999</v>
      </c>
      <c r="H102" s="622">
        <v>0</v>
      </c>
      <c r="I102" s="619">
        <v>0</v>
      </c>
      <c r="J102" s="620">
        <v>-2.4046323942729999</v>
      </c>
      <c r="K102" s="623">
        <v>0</v>
      </c>
    </row>
    <row r="103" spans="1:11" ht="14.4" customHeight="1" thickBot="1" x14ac:dyDescent="0.35">
      <c r="A103" s="641" t="s">
        <v>409</v>
      </c>
      <c r="B103" s="619">
        <v>174.38717772403999</v>
      </c>
      <c r="C103" s="619">
        <v>204.34875</v>
      </c>
      <c r="D103" s="620">
        <v>29.961572275959998</v>
      </c>
      <c r="E103" s="621">
        <v>1.1718106380690001</v>
      </c>
      <c r="F103" s="619">
        <v>176.36006634689201</v>
      </c>
      <c r="G103" s="620">
        <v>88.180033173446006</v>
      </c>
      <c r="H103" s="622">
        <v>15.241529999999999</v>
      </c>
      <c r="I103" s="619">
        <v>93.051680000000005</v>
      </c>
      <c r="J103" s="620">
        <v>4.8716468265530004</v>
      </c>
      <c r="K103" s="623">
        <v>0.52762329889899995</v>
      </c>
    </row>
    <row r="104" spans="1:11" ht="14.4" customHeight="1" thickBot="1" x14ac:dyDescent="0.35">
      <c r="A104" s="640" t="s">
        <v>410</v>
      </c>
      <c r="B104" s="624">
        <v>176.06459509530001</v>
      </c>
      <c r="C104" s="624">
        <v>242.31646000000001</v>
      </c>
      <c r="D104" s="625">
        <v>66.2518649047</v>
      </c>
      <c r="E104" s="631">
        <v>1.3762929444659999</v>
      </c>
      <c r="F104" s="624">
        <v>317.56279837918498</v>
      </c>
      <c r="G104" s="625">
        <v>158.78139918959201</v>
      </c>
      <c r="H104" s="627">
        <v>16.076820000000001</v>
      </c>
      <c r="I104" s="624">
        <v>79.734319999999997</v>
      </c>
      <c r="J104" s="625">
        <v>-79.047079189591997</v>
      </c>
      <c r="K104" s="632">
        <v>0.25108205497199998</v>
      </c>
    </row>
    <row r="105" spans="1:11" ht="14.4" customHeight="1" thickBot="1" x14ac:dyDescent="0.35">
      <c r="A105" s="641" t="s">
        <v>411</v>
      </c>
      <c r="B105" s="619">
        <v>0</v>
      </c>
      <c r="C105" s="619">
        <v>1.0549999999999999</v>
      </c>
      <c r="D105" s="620">
        <v>1.0549999999999999</v>
      </c>
      <c r="E105" s="629" t="s">
        <v>313</v>
      </c>
      <c r="F105" s="619">
        <v>17.24543305556</v>
      </c>
      <c r="G105" s="620">
        <v>8.6227165277799998</v>
      </c>
      <c r="H105" s="622">
        <v>0</v>
      </c>
      <c r="I105" s="619">
        <v>13.285</v>
      </c>
      <c r="J105" s="620">
        <v>4.6622834722190003</v>
      </c>
      <c r="K105" s="623">
        <v>0.77034887771100002</v>
      </c>
    </row>
    <row r="106" spans="1:11" ht="14.4" customHeight="1" thickBot="1" x14ac:dyDescent="0.35">
      <c r="A106" s="641" t="s">
        <v>412</v>
      </c>
      <c r="B106" s="619">
        <v>89.335403839313003</v>
      </c>
      <c r="C106" s="619">
        <v>184.05333999999999</v>
      </c>
      <c r="D106" s="620">
        <v>94.717936160685994</v>
      </c>
      <c r="E106" s="621">
        <v>2.0602508310259999</v>
      </c>
      <c r="F106" s="619">
        <v>209.366847245608</v>
      </c>
      <c r="G106" s="620">
        <v>104.683423622804</v>
      </c>
      <c r="H106" s="622">
        <v>6.9317599999999997</v>
      </c>
      <c r="I106" s="619">
        <v>37.00741</v>
      </c>
      <c r="J106" s="620">
        <v>-67.676013622804007</v>
      </c>
      <c r="K106" s="623">
        <v>0.17675869167800001</v>
      </c>
    </row>
    <row r="107" spans="1:11" ht="14.4" customHeight="1" thickBot="1" x14ac:dyDescent="0.35">
      <c r="A107" s="641" t="s">
        <v>413</v>
      </c>
      <c r="B107" s="619">
        <v>6.5711186907360002</v>
      </c>
      <c r="C107" s="619">
        <v>6.5750000000000002</v>
      </c>
      <c r="D107" s="620">
        <v>3.8813092630000001E-3</v>
      </c>
      <c r="E107" s="621">
        <v>1.0005906618710001</v>
      </c>
      <c r="F107" s="619">
        <v>10.000002756556</v>
      </c>
      <c r="G107" s="620">
        <v>5.0000013782780002</v>
      </c>
      <c r="H107" s="622">
        <v>0</v>
      </c>
      <c r="I107" s="619">
        <v>2.786</v>
      </c>
      <c r="J107" s="620">
        <v>-2.2140013782780001</v>
      </c>
      <c r="K107" s="623">
        <v>0.278599923202</v>
      </c>
    </row>
    <row r="108" spans="1:11" ht="14.4" customHeight="1" thickBot="1" x14ac:dyDescent="0.35">
      <c r="A108" s="641" t="s">
        <v>414</v>
      </c>
      <c r="B108" s="619">
        <v>6.8468577121849998</v>
      </c>
      <c r="C108" s="619">
        <v>2.8283499999999999</v>
      </c>
      <c r="D108" s="620">
        <v>-4.0185077121850004</v>
      </c>
      <c r="E108" s="621">
        <v>0.413087304993</v>
      </c>
      <c r="F108" s="619">
        <v>4.6369623472069996</v>
      </c>
      <c r="G108" s="620">
        <v>2.3184811736030002</v>
      </c>
      <c r="H108" s="622">
        <v>2.7105000000000001</v>
      </c>
      <c r="I108" s="619">
        <v>2.7105000000000001</v>
      </c>
      <c r="J108" s="620">
        <v>0.392018826396</v>
      </c>
      <c r="K108" s="623">
        <v>0.58454216295899997</v>
      </c>
    </row>
    <row r="109" spans="1:11" ht="14.4" customHeight="1" thickBot="1" x14ac:dyDescent="0.35">
      <c r="A109" s="641" t="s">
        <v>415</v>
      </c>
      <c r="B109" s="619">
        <v>73.311214853064001</v>
      </c>
      <c r="C109" s="619">
        <v>47.804769999999998</v>
      </c>
      <c r="D109" s="620">
        <v>-25.506444853064</v>
      </c>
      <c r="E109" s="621">
        <v>0.65207990477</v>
      </c>
      <c r="F109" s="619">
        <v>76.313552974250996</v>
      </c>
      <c r="G109" s="620">
        <v>38.156776487125001</v>
      </c>
      <c r="H109" s="622">
        <v>6.4345600000000003</v>
      </c>
      <c r="I109" s="619">
        <v>23.945409999999999</v>
      </c>
      <c r="J109" s="620">
        <v>-14.211366487125</v>
      </c>
      <c r="K109" s="623">
        <v>0.31377663687099999</v>
      </c>
    </row>
    <row r="110" spans="1:11" ht="14.4" customHeight="1" thickBot="1" x14ac:dyDescent="0.35">
      <c r="A110" s="640" t="s">
        <v>416</v>
      </c>
      <c r="B110" s="624">
        <v>0</v>
      </c>
      <c r="C110" s="624">
        <v>0</v>
      </c>
      <c r="D110" s="625">
        <v>0</v>
      </c>
      <c r="E110" s="631">
        <v>1</v>
      </c>
      <c r="F110" s="624">
        <v>0</v>
      </c>
      <c r="G110" s="625">
        <v>0</v>
      </c>
      <c r="H110" s="627">
        <v>0</v>
      </c>
      <c r="I110" s="624">
        <v>2.6459999999999999</v>
      </c>
      <c r="J110" s="625">
        <v>2.6459999999999999</v>
      </c>
      <c r="K110" s="628" t="s">
        <v>328</v>
      </c>
    </row>
    <row r="111" spans="1:11" ht="14.4" customHeight="1" thickBot="1" x14ac:dyDescent="0.35">
      <c r="A111" s="641" t="s">
        <v>417</v>
      </c>
      <c r="B111" s="619">
        <v>0</v>
      </c>
      <c r="C111" s="619">
        <v>0</v>
      </c>
      <c r="D111" s="620">
        <v>0</v>
      </c>
      <c r="E111" s="621">
        <v>1</v>
      </c>
      <c r="F111" s="619">
        <v>0</v>
      </c>
      <c r="G111" s="620">
        <v>0</v>
      </c>
      <c r="H111" s="622">
        <v>0</v>
      </c>
      <c r="I111" s="619">
        <v>2.6459999999999999</v>
      </c>
      <c r="J111" s="620">
        <v>2.6459999999999999</v>
      </c>
      <c r="K111" s="630" t="s">
        <v>328</v>
      </c>
    </row>
    <row r="112" spans="1:11" ht="14.4" customHeight="1" thickBot="1" x14ac:dyDescent="0.35">
      <c r="A112" s="640" t="s">
        <v>418</v>
      </c>
      <c r="B112" s="624">
        <v>0</v>
      </c>
      <c r="C112" s="624">
        <v>5.45</v>
      </c>
      <c r="D112" s="625">
        <v>5.45</v>
      </c>
      <c r="E112" s="626" t="s">
        <v>328</v>
      </c>
      <c r="F112" s="624">
        <v>0</v>
      </c>
      <c r="G112" s="625">
        <v>0</v>
      </c>
      <c r="H112" s="627">
        <v>0</v>
      </c>
      <c r="I112" s="624">
        <v>0</v>
      </c>
      <c r="J112" s="625">
        <v>0</v>
      </c>
      <c r="K112" s="632">
        <v>0</v>
      </c>
    </row>
    <row r="113" spans="1:11" ht="14.4" customHeight="1" thickBot="1" x14ac:dyDescent="0.35">
      <c r="A113" s="641" t="s">
        <v>419</v>
      </c>
      <c r="B113" s="619">
        <v>0</v>
      </c>
      <c r="C113" s="619">
        <v>5.45</v>
      </c>
      <c r="D113" s="620">
        <v>5.45</v>
      </c>
      <c r="E113" s="629" t="s">
        <v>328</v>
      </c>
      <c r="F113" s="619">
        <v>0</v>
      </c>
      <c r="G113" s="620">
        <v>0</v>
      </c>
      <c r="H113" s="622">
        <v>0</v>
      </c>
      <c r="I113" s="619">
        <v>0</v>
      </c>
      <c r="J113" s="620">
        <v>0</v>
      </c>
      <c r="K113" s="623">
        <v>0</v>
      </c>
    </row>
    <row r="114" spans="1:11" ht="14.4" customHeight="1" thickBot="1" x14ac:dyDescent="0.35">
      <c r="A114" s="638" t="s">
        <v>48</v>
      </c>
      <c r="B114" s="619">
        <v>42703.998654927498</v>
      </c>
      <c r="C114" s="619">
        <v>44602.115420000002</v>
      </c>
      <c r="D114" s="620">
        <v>1898.1167650725099</v>
      </c>
      <c r="E114" s="621">
        <v>1.044448220889</v>
      </c>
      <c r="F114" s="619">
        <v>44768.012340553498</v>
      </c>
      <c r="G114" s="620">
        <v>22384.006170276702</v>
      </c>
      <c r="H114" s="622">
        <v>3801.65211</v>
      </c>
      <c r="I114" s="619">
        <v>22098.23604</v>
      </c>
      <c r="J114" s="620">
        <v>-285.77013027674502</v>
      </c>
      <c r="K114" s="623">
        <v>0.49361664466799998</v>
      </c>
    </row>
    <row r="115" spans="1:11" ht="14.4" customHeight="1" thickBot="1" x14ac:dyDescent="0.35">
      <c r="A115" s="644" t="s">
        <v>420</v>
      </c>
      <c r="B115" s="624">
        <v>31677.9990022198</v>
      </c>
      <c r="C115" s="624">
        <v>33324.523000000001</v>
      </c>
      <c r="D115" s="625">
        <v>1646.52399778023</v>
      </c>
      <c r="E115" s="631">
        <v>1.051976894047</v>
      </c>
      <c r="F115" s="624">
        <v>33094.009122549098</v>
      </c>
      <c r="G115" s="625">
        <v>16547.004561274502</v>
      </c>
      <c r="H115" s="627">
        <v>2805.9690000000001</v>
      </c>
      <c r="I115" s="624">
        <v>16316.596</v>
      </c>
      <c r="J115" s="625">
        <v>-230.40856127454001</v>
      </c>
      <c r="K115" s="632">
        <v>0.49303775615599998</v>
      </c>
    </row>
    <row r="116" spans="1:11" ht="14.4" customHeight="1" thickBot="1" x14ac:dyDescent="0.35">
      <c r="A116" s="640" t="s">
        <v>421</v>
      </c>
      <c r="B116" s="624">
        <v>31500.999007794799</v>
      </c>
      <c r="C116" s="624">
        <v>33148.970999999998</v>
      </c>
      <c r="D116" s="625">
        <v>1647.9719922051599</v>
      </c>
      <c r="E116" s="631">
        <v>1.052314912038</v>
      </c>
      <c r="F116" s="624">
        <v>32880.009063558799</v>
      </c>
      <c r="G116" s="625">
        <v>16440.004531779399</v>
      </c>
      <c r="H116" s="627">
        <v>2789.433</v>
      </c>
      <c r="I116" s="624">
        <v>16253.124</v>
      </c>
      <c r="J116" s="625">
        <v>-186.88053177938099</v>
      </c>
      <c r="K116" s="632">
        <v>0.49431628709600001</v>
      </c>
    </row>
    <row r="117" spans="1:11" ht="14.4" customHeight="1" thickBot="1" x14ac:dyDescent="0.35">
      <c r="A117" s="641" t="s">
        <v>422</v>
      </c>
      <c r="B117" s="619">
        <v>31500.999007794799</v>
      </c>
      <c r="C117" s="619">
        <v>33148.970999999998</v>
      </c>
      <c r="D117" s="620">
        <v>1647.9719922051599</v>
      </c>
      <c r="E117" s="621">
        <v>1.052314912038</v>
      </c>
      <c r="F117" s="619">
        <v>32880.009063558799</v>
      </c>
      <c r="G117" s="620">
        <v>16440.004531779399</v>
      </c>
      <c r="H117" s="622">
        <v>2789.433</v>
      </c>
      <c r="I117" s="619">
        <v>16253.124</v>
      </c>
      <c r="J117" s="620">
        <v>-186.88053177938099</v>
      </c>
      <c r="K117" s="623">
        <v>0.49431628709600001</v>
      </c>
    </row>
    <row r="118" spans="1:11" ht="14.4" customHeight="1" thickBot="1" x14ac:dyDescent="0.35">
      <c r="A118" s="640" t="s">
        <v>423</v>
      </c>
      <c r="B118" s="624">
        <v>0</v>
      </c>
      <c r="C118" s="624">
        <v>52.89</v>
      </c>
      <c r="D118" s="625">
        <v>52.89</v>
      </c>
      <c r="E118" s="626" t="s">
        <v>313</v>
      </c>
      <c r="F118" s="624">
        <v>0</v>
      </c>
      <c r="G118" s="625">
        <v>0</v>
      </c>
      <c r="H118" s="627">
        <v>9.8360000000000003</v>
      </c>
      <c r="I118" s="624">
        <v>29.507000000000001</v>
      </c>
      <c r="J118" s="625">
        <v>29.507000000000001</v>
      </c>
      <c r="K118" s="628" t="s">
        <v>313</v>
      </c>
    </row>
    <row r="119" spans="1:11" ht="14.4" customHeight="1" thickBot="1" x14ac:dyDescent="0.35">
      <c r="A119" s="641" t="s">
        <v>424</v>
      </c>
      <c r="B119" s="619">
        <v>0</v>
      </c>
      <c r="C119" s="619">
        <v>52.89</v>
      </c>
      <c r="D119" s="620">
        <v>52.89</v>
      </c>
      <c r="E119" s="629" t="s">
        <v>313</v>
      </c>
      <c r="F119" s="619">
        <v>0</v>
      </c>
      <c r="G119" s="620">
        <v>0</v>
      </c>
      <c r="H119" s="622">
        <v>9.8360000000000003</v>
      </c>
      <c r="I119" s="619">
        <v>29.507000000000001</v>
      </c>
      <c r="J119" s="620">
        <v>29.507000000000001</v>
      </c>
      <c r="K119" s="630" t="s">
        <v>313</v>
      </c>
    </row>
    <row r="120" spans="1:11" ht="14.4" customHeight="1" thickBot="1" x14ac:dyDescent="0.35">
      <c r="A120" s="640" t="s">
        <v>425</v>
      </c>
      <c r="B120" s="624">
        <v>0</v>
      </c>
      <c r="C120" s="624">
        <v>-1.341</v>
      </c>
      <c r="D120" s="625">
        <v>-1.341</v>
      </c>
      <c r="E120" s="626" t="s">
        <v>328</v>
      </c>
      <c r="F120" s="624">
        <v>0</v>
      </c>
      <c r="G120" s="625">
        <v>0</v>
      </c>
      <c r="H120" s="627">
        <v>0</v>
      </c>
      <c r="I120" s="624">
        <v>-8.77</v>
      </c>
      <c r="J120" s="625">
        <v>-8.77</v>
      </c>
      <c r="K120" s="628" t="s">
        <v>313</v>
      </c>
    </row>
    <row r="121" spans="1:11" ht="14.4" customHeight="1" thickBot="1" x14ac:dyDescent="0.35">
      <c r="A121" s="641" t="s">
        <v>426</v>
      </c>
      <c r="B121" s="619">
        <v>0</v>
      </c>
      <c r="C121" s="619">
        <v>-1.341</v>
      </c>
      <c r="D121" s="620">
        <v>-1.341</v>
      </c>
      <c r="E121" s="629" t="s">
        <v>328</v>
      </c>
      <c r="F121" s="619">
        <v>0</v>
      </c>
      <c r="G121" s="620">
        <v>0</v>
      </c>
      <c r="H121" s="622">
        <v>0</v>
      </c>
      <c r="I121" s="619">
        <v>-8.77</v>
      </c>
      <c r="J121" s="620">
        <v>-8.77</v>
      </c>
      <c r="K121" s="630" t="s">
        <v>313</v>
      </c>
    </row>
    <row r="122" spans="1:11" ht="14.4" customHeight="1" thickBot="1" x14ac:dyDescent="0.35">
      <c r="A122" s="640" t="s">
        <v>427</v>
      </c>
      <c r="B122" s="624">
        <v>79.999997480193002</v>
      </c>
      <c r="C122" s="624">
        <v>86.075000000000003</v>
      </c>
      <c r="D122" s="625">
        <v>6.0750025198059996</v>
      </c>
      <c r="E122" s="631">
        <v>1.075937533889</v>
      </c>
      <c r="F122" s="624">
        <v>120.00003307868199</v>
      </c>
      <c r="G122" s="625">
        <v>60.000016539340002</v>
      </c>
      <c r="H122" s="627">
        <v>6.7</v>
      </c>
      <c r="I122" s="624">
        <v>14.2</v>
      </c>
      <c r="J122" s="625">
        <v>-45.80001653934</v>
      </c>
      <c r="K122" s="632">
        <v>0.118333300714</v>
      </c>
    </row>
    <row r="123" spans="1:11" ht="14.4" customHeight="1" thickBot="1" x14ac:dyDescent="0.35">
      <c r="A123" s="641" t="s">
        <v>428</v>
      </c>
      <c r="B123" s="619">
        <v>79.999997480193002</v>
      </c>
      <c r="C123" s="619">
        <v>86.075000000000003</v>
      </c>
      <c r="D123" s="620">
        <v>6.0750025198059996</v>
      </c>
      <c r="E123" s="621">
        <v>1.075937533889</v>
      </c>
      <c r="F123" s="619">
        <v>120.00003307868199</v>
      </c>
      <c r="G123" s="620">
        <v>60.000016539340002</v>
      </c>
      <c r="H123" s="622">
        <v>6.7</v>
      </c>
      <c r="I123" s="619">
        <v>14.2</v>
      </c>
      <c r="J123" s="620">
        <v>-45.80001653934</v>
      </c>
      <c r="K123" s="623">
        <v>0.118333300714</v>
      </c>
    </row>
    <row r="124" spans="1:11" ht="14.4" customHeight="1" thickBot="1" x14ac:dyDescent="0.35">
      <c r="A124" s="640" t="s">
        <v>429</v>
      </c>
      <c r="B124" s="624">
        <v>96.999996944735003</v>
      </c>
      <c r="C124" s="624">
        <v>37.927999999999997</v>
      </c>
      <c r="D124" s="625">
        <v>-59.071996944734998</v>
      </c>
      <c r="E124" s="631">
        <v>0.39101032159400001</v>
      </c>
      <c r="F124" s="624">
        <v>94.000025911633003</v>
      </c>
      <c r="G124" s="625">
        <v>47.000012955816999</v>
      </c>
      <c r="H124" s="627">
        <v>0</v>
      </c>
      <c r="I124" s="624">
        <v>28.535</v>
      </c>
      <c r="J124" s="625">
        <v>-18.465012955816999</v>
      </c>
      <c r="K124" s="632">
        <v>0.30356374610800002</v>
      </c>
    </row>
    <row r="125" spans="1:11" ht="14.4" customHeight="1" thickBot="1" x14ac:dyDescent="0.35">
      <c r="A125" s="641" t="s">
        <v>430</v>
      </c>
      <c r="B125" s="619">
        <v>96.999996944735003</v>
      </c>
      <c r="C125" s="619">
        <v>37.927999999999997</v>
      </c>
      <c r="D125" s="620">
        <v>-59.071996944734998</v>
      </c>
      <c r="E125" s="621">
        <v>0.39101032159400001</v>
      </c>
      <c r="F125" s="619">
        <v>94.000025911633003</v>
      </c>
      <c r="G125" s="620">
        <v>47.000012955816999</v>
      </c>
      <c r="H125" s="622">
        <v>0</v>
      </c>
      <c r="I125" s="619">
        <v>28.535</v>
      </c>
      <c r="J125" s="620">
        <v>-18.465012955816999</v>
      </c>
      <c r="K125" s="623">
        <v>0.30356374610800002</v>
      </c>
    </row>
    <row r="126" spans="1:11" ht="14.4" customHeight="1" thickBot="1" x14ac:dyDescent="0.35">
      <c r="A126" s="639" t="s">
        <v>431</v>
      </c>
      <c r="B126" s="619">
        <v>10709.999662660999</v>
      </c>
      <c r="C126" s="619">
        <v>10945.740110000001</v>
      </c>
      <c r="D126" s="620">
        <v>235.74044733904299</v>
      </c>
      <c r="E126" s="621">
        <v>1.0220112469430001</v>
      </c>
      <c r="F126" s="619">
        <v>11180.0030818305</v>
      </c>
      <c r="G126" s="620">
        <v>5590.0015409152502</v>
      </c>
      <c r="H126" s="622">
        <v>953.84173999999996</v>
      </c>
      <c r="I126" s="619">
        <v>5537.5467600000002</v>
      </c>
      <c r="J126" s="620">
        <v>-52.454780915251</v>
      </c>
      <c r="K126" s="623">
        <v>0.495308160424</v>
      </c>
    </row>
    <row r="127" spans="1:11" ht="14.4" customHeight="1" thickBot="1" x14ac:dyDescent="0.35">
      <c r="A127" s="640" t="s">
        <v>432</v>
      </c>
      <c r="B127" s="624">
        <v>2834.99991070437</v>
      </c>
      <c r="C127" s="624">
        <v>2993.9197800000002</v>
      </c>
      <c r="D127" s="625">
        <v>158.91986929563001</v>
      </c>
      <c r="E127" s="631">
        <v>1.0560563930510001</v>
      </c>
      <c r="F127" s="624">
        <v>2959.0008156651602</v>
      </c>
      <c r="G127" s="625">
        <v>1479.5004078325801</v>
      </c>
      <c r="H127" s="627">
        <v>252.34947</v>
      </c>
      <c r="I127" s="624">
        <v>1466.32095</v>
      </c>
      <c r="J127" s="625">
        <v>-13.179457832578001</v>
      </c>
      <c r="K127" s="632">
        <v>0.495545976951</v>
      </c>
    </row>
    <row r="128" spans="1:11" ht="14.4" customHeight="1" thickBot="1" x14ac:dyDescent="0.35">
      <c r="A128" s="641" t="s">
        <v>433</v>
      </c>
      <c r="B128" s="619">
        <v>2834.99991070437</v>
      </c>
      <c r="C128" s="619">
        <v>2993.9197800000002</v>
      </c>
      <c r="D128" s="620">
        <v>158.91986929563001</v>
      </c>
      <c r="E128" s="621">
        <v>1.0560563930510001</v>
      </c>
      <c r="F128" s="619">
        <v>2959.0008156651602</v>
      </c>
      <c r="G128" s="620">
        <v>1479.5004078325801</v>
      </c>
      <c r="H128" s="622">
        <v>252.34947</v>
      </c>
      <c r="I128" s="619">
        <v>1466.32095</v>
      </c>
      <c r="J128" s="620">
        <v>-13.179457832578001</v>
      </c>
      <c r="K128" s="623">
        <v>0.495545976951</v>
      </c>
    </row>
    <row r="129" spans="1:11" ht="14.4" customHeight="1" thickBot="1" x14ac:dyDescent="0.35">
      <c r="A129" s="640" t="s">
        <v>434</v>
      </c>
      <c r="B129" s="624">
        <v>7874.9997519565904</v>
      </c>
      <c r="C129" s="624">
        <v>7951.8203299999996</v>
      </c>
      <c r="D129" s="625">
        <v>76.820578043414997</v>
      </c>
      <c r="E129" s="631">
        <v>1.0097549943440001</v>
      </c>
      <c r="F129" s="624">
        <v>8221.0022661653493</v>
      </c>
      <c r="G129" s="625">
        <v>4110.5011330826701</v>
      </c>
      <c r="H129" s="627">
        <v>701.49226999999996</v>
      </c>
      <c r="I129" s="624">
        <v>4074.2078099999999</v>
      </c>
      <c r="J129" s="625">
        <v>-36.293323082672998</v>
      </c>
      <c r="K129" s="632">
        <v>0.49558529216899999</v>
      </c>
    </row>
    <row r="130" spans="1:11" ht="14.4" customHeight="1" thickBot="1" x14ac:dyDescent="0.35">
      <c r="A130" s="641" t="s">
        <v>435</v>
      </c>
      <c r="B130" s="619">
        <v>7874.9997519565904</v>
      </c>
      <c r="C130" s="619">
        <v>7951.8203299999996</v>
      </c>
      <c r="D130" s="620">
        <v>76.820578043414997</v>
      </c>
      <c r="E130" s="621">
        <v>1.0097549943440001</v>
      </c>
      <c r="F130" s="619">
        <v>8221.0022661653493</v>
      </c>
      <c r="G130" s="620">
        <v>4110.5011330826701</v>
      </c>
      <c r="H130" s="622">
        <v>701.49226999999996</v>
      </c>
      <c r="I130" s="619">
        <v>4074.2078099999999</v>
      </c>
      <c r="J130" s="620">
        <v>-36.293323082672998</v>
      </c>
      <c r="K130" s="623">
        <v>0.49558529216899999</v>
      </c>
    </row>
    <row r="131" spans="1:11" ht="14.4" customHeight="1" thickBot="1" x14ac:dyDescent="0.35">
      <c r="A131" s="640" t="s">
        <v>436</v>
      </c>
      <c r="B131" s="624">
        <v>0</v>
      </c>
      <c r="C131" s="624">
        <v>0</v>
      </c>
      <c r="D131" s="625">
        <v>0</v>
      </c>
      <c r="E131" s="631">
        <v>1</v>
      </c>
      <c r="F131" s="624">
        <v>0</v>
      </c>
      <c r="G131" s="625">
        <v>0</v>
      </c>
      <c r="H131" s="627">
        <v>0</v>
      </c>
      <c r="I131" s="624">
        <v>-0.79</v>
      </c>
      <c r="J131" s="625">
        <v>-0.79</v>
      </c>
      <c r="K131" s="628" t="s">
        <v>328</v>
      </c>
    </row>
    <row r="132" spans="1:11" ht="14.4" customHeight="1" thickBot="1" x14ac:dyDescent="0.35">
      <c r="A132" s="641" t="s">
        <v>437</v>
      </c>
      <c r="B132" s="619">
        <v>0</v>
      </c>
      <c r="C132" s="619">
        <v>0</v>
      </c>
      <c r="D132" s="620">
        <v>0</v>
      </c>
      <c r="E132" s="621">
        <v>1</v>
      </c>
      <c r="F132" s="619">
        <v>0</v>
      </c>
      <c r="G132" s="620">
        <v>0</v>
      </c>
      <c r="H132" s="622">
        <v>0</v>
      </c>
      <c r="I132" s="619">
        <v>-0.79</v>
      </c>
      <c r="J132" s="620">
        <v>-0.79</v>
      </c>
      <c r="K132" s="630" t="s">
        <v>328</v>
      </c>
    </row>
    <row r="133" spans="1:11" ht="14.4" customHeight="1" thickBot="1" x14ac:dyDescent="0.35">
      <c r="A133" s="640" t="s">
        <v>438</v>
      </c>
      <c r="B133" s="624">
        <v>0</v>
      </c>
      <c r="C133" s="624">
        <v>0</v>
      </c>
      <c r="D133" s="625">
        <v>0</v>
      </c>
      <c r="E133" s="631">
        <v>1</v>
      </c>
      <c r="F133" s="624">
        <v>0</v>
      </c>
      <c r="G133" s="625">
        <v>0</v>
      </c>
      <c r="H133" s="627">
        <v>0</v>
      </c>
      <c r="I133" s="624">
        <v>-2.1920000000000002</v>
      </c>
      <c r="J133" s="625">
        <v>-2.1920000000000002</v>
      </c>
      <c r="K133" s="628" t="s">
        <v>328</v>
      </c>
    </row>
    <row r="134" spans="1:11" ht="14.4" customHeight="1" thickBot="1" x14ac:dyDescent="0.35">
      <c r="A134" s="641" t="s">
        <v>439</v>
      </c>
      <c r="B134" s="619">
        <v>0</v>
      </c>
      <c r="C134" s="619">
        <v>0</v>
      </c>
      <c r="D134" s="620">
        <v>0</v>
      </c>
      <c r="E134" s="621">
        <v>1</v>
      </c>
      <c r="F134" s="619">
        <v>0</v>
      </c>
      <c r="G134" s="620">
        <v>0</v>
      </c>
      <c r="H134" s="622">
        <v>0</v>
      </c>
      <c r="I134" s="619">
        <v>-2.1920000000000002</v>
      </c>
      <c r="J134" s="620">
        <v>-2.1920000000000002</v>
      </c>
      <c r="K134" s="630" t="s">
        <v>328</v>
      </c>
    </row>
    <row r="135" spans="1:11" ht="14.4" customHeight="1" thickBot="1" x14ac:dyDescent="0.35">
      <c r="A135" s="639" t="s">
        <v>440</v>
      </c>
      <c r="B135" s="619">
        <v>315.99999004676602</v>
      </c>
      <c r="C135" s="619">
        <v>331.85230999999999</v>
      </c>
      <c r="D135" s="620">
        <v>15.852319953234</v>
      </c>
      <c r="E135" s="621">
        <v>1.0501655710519999</v>
      </c>
      <c r="F135" s="619">
        <v>494.00013617390601</v>
      </c>
      <c r="G135" s="620">
        <v>247.00006808695301</v>
      </c>
      <c r="H135" s="622">
        <v>41.841369999999998</v>
      </c>
      <c r="I135" s="619">
        <v>244.09327999999999</v>
      </c>
      <c r="J135" s="620">
        <v>-2.9067880869530001</v>
      </c>
      <c r="K135" s="623">
        <v>0.49411581521100001</v>
      </c>
    </row>
    <row r="136" spans="1:11" ht="14.4" customHeight="1" thickBot="1" x14ac:dyDescent="0.35">
      <c r="A136" s="640" t="s">
        <v>441</v>
      </c>
      <c r="B136" s="624">
        <v>315.99999004676602</v>
      </c>
      <c r="C136" s="624">
        <v>331.85230999999999</v>
      </c>
      <c r="D136" s="625">
        <v>15.852319953234</v>
      </c>
      <c r="E136" s="631">
        <v>1.0501655710519999</v>
      </c>
      <c r="F136" s="624">
        <v>494.00013617390601</v>
      </c>
      <c r="G136" s="625">
        <v>247.00006808695301</v>
      </c>
      <c r="H136" s="627">
        <v>41.841369999999998</v>
      </c>
      <c r="I136" s="624">
        <v>244.09327999999999</v>
      </c>
      <c r="J136" s="625">
        <v>-2.9067880869530001</v>
      </c>
      <c r="K136" s="632">
        <v>0.49411581521100001</v>
      </c>
    </row>
    <row r="137" spans="1:11" ht="14.4" customHeight="1" thickBot="1" x14ac:dyDescent="0.35">
      <c r="A137" s="641" t="s">
        <v>442</v>
      </c>
      <c r="B137" s="619">
        <v>315.99999004676602</v>
      </c>
      <c r="C137" s="619">
        <v>331.85230999999999</v>
      </c>
      <c r="D137" s="620">
        <v>15.852319953234</v>
      </c>
      <c r="E137" s="621">
        <v>1.0501655710519999</v>
      </c>
      <c r="F137" s="619">
        <v>494.00013617390601</v>
      </c>
      <c r="G137" s="620">
        <v>247.00006808695301</v>
      </c>
      <c r="H137" s="622">
        <v>41.841369999999998</v>
      </c>
      <c r="I137" s="619">
        <v>244.09327999999999</v>
      </c>
      <c r="J137" s="620">
        <v>-2.9067880869530001</v>
      </c>
      <c r="K137" s="623">
        <v>0.49411581521100001</v>
      </c>
    </row>
    <row r="138" spans="1:11" ht="14.4" customHeight="1" thickBot="1" x14ac:dyDescent="0.35">
      <c r="A138" s="638" t="s">
        <v>443</v>
      </c>
      <c r="B138" s="619">
        <v>0</v>
      </c>
      <c r="C138" s="619">
        <v>115.5355</v>
      </c>
      <c r="D138" s="620">
        <v>115.5355</v>
      </c>
      <c r="E138" s="629" t="s">
        <v>313</v>
      </c>
      <c r="F138" s="619">
        <v>0</v>
      </c>
      <c r="G138" s="620">
        <v>0</v>
      </c>
      <c r="H138" s="622">
        <v>0</v>
      </c>
      <c r="I138" s="619">
        <v>33.802750000000003</v>
      </c>
      <c r="J138" s="620">
        <v>33.802750000000003</v>
      </c>
      <c r="K138" s="630" t="s">
        <v>313</v>
      </c>
    </row>
    <row r="139" spans="1:11" ht="14.4" customHeight="1" thickBot="1" x14ac:dyDescent="0.35">
      <c r="A139" s="639" t="s">
        <v>444</v>
      </c>
      <c r="B139" s="619">
        <v>0</v>
      </c>
      <c r="C139" s="619">
        <v>115.5355</v>
      </c>
      <c r="D139" s="620">
        <v>115.5355</v>
      </c>
      <c r="E139" s="629" t="s">
        <v>313</v>
      </c>
      <c r="F139" s="619">
        <v>0</v>
      </c>
      <c r="G139" s="620">
        <v>0</v>
      </c>
      <c r="H139" s="622">
        <v>0</v>
      </c>
      <c r="I139" s="619">
        <v>33.802750000000003</v>
      </c>
      <c r="J139" s="620">
        <v>33.802750000000003</v>
      </c>
      <c r="K139" s="630" t="s">
        <v>313</v>
      </c>
    </row>
    <row r="140" spans="1:11" ht="14.4" customHeight="1" thickBot="1" x14ac:dyDescent="0.35">
      <c r="A140" s="640" t="s">
        <v>445</v>
      </c>
      <c r="B140" s="624">
        <v>0</v>
      </c>
      <c r="C140" s="624">
        <v>17.8535</v>
      </c>
      <c r="D140" s="625">
        <v>17.8535</v>
      </c>
      <c r="E140" s="626" t="s">
        <v>313</v>
      </c>
      <c r="F140" s="624">
        <v>0</v>
      </c>
      <c r="G140" s="625">
        <v>0</v>
      </c>
      <c r="H140" s="627">
        <v>0</v>
      </c>
      <c r="I140" s="624">
        <v>1.13175</v>
      </c>
      <c r="J140" s="625">
        <v>1.13175</v>
      </c>
      <c r="K140" s="628" t="s">
        <v>313</v>
      </c>
    </row>
    <row r="141" spans="1:11" ht="14.4" customHeight="1" thickBot="1" x14ac:dyDescent="0.35">
      <c r="A141" s="641" t="s">
        <v>446</v>
      </c>
      <c r="B141" s="619">
        <v>0</v>
      </c>
      <c r="C141" s="619">
        <v>1.0115000000000001</v>
      </c>
      <c r="D141" s="620">
        <v>1.0115000000000001</v>
      </c>
      <c r="E141" s="629" t="s">
        <v>313</v>
      </c>
      <c r="F141" s="619">
        <v>0</v>
      </c>
      <c r="G141" s="620">
        <v>0</v>
      </c>
      <c r="H141" s="622">
        <v>0</v>
      </c>
      <c r="I141" s="619">
        <v>0.47175</v>
      </c>
      <c r="J141" s="620">
        <v>0.47175</v>
      </c>
      <c r="K141" s="630" t="s">
        <v>313</v>
      </c>
    </row>
    <row r="142" spans="1:11" ht="14.4" customHeight="1" thickBot="1" x14ac:dyDescent="0.35">
      <c r="A142" s="641" t="s">
        <v>447</v>
      </c>
      <c r="B142" s="619">
        <v>0</v>
      </c>
      <c r="C142" s="619">
        <v>-4.258</v>
      </c>
      <c r="D142" s="620">
        <v>-4.258</v>
      </c>
      <c r="E142" s="629" t="s">
        <v>328</v>
      </c>
      <c r="F142" s="619">
        <v>0</v>
      </c>
      <c r="G142" s="620">
        <v>0</v>
      </c>
      <c r="H142" s="622">
        <v>0</v>
      </c>
      <c r="I142" s="619">
        <v>0</v>
      </c>
      <c r="J142" s="620">
        <v>0</v>
      </c>
      <c r="K142" s="630" t="s">
        <v>313</v>
      </c>
    </row>
    <row r="143" spans="1:11" ht="14.4" customHeight="1" thickBot="1" x14ac:dyDescent="0.35">
      <c r="A143" s="641" t="s">
        <v>448</v>
      </c>
      <c r="B143" s="619">
        <v>0</v>
      </c>
      <c r="C143" s="619">
        <v>20.399999999999999</v>
      </c>
      <c r="D143" s="620">
        <v>20.399999999999999</v>
      </c>
      <c r="E143" s="629" t="s">
        <v>313</v>
      </c>
      <c r="F143" s="619">
        <v>0</v>
      </c>
      <c r="G143" s="620">
        <v>0</v>
      </c>
      <c r="H143" s="622">
        <v>0</v>
      </c>
      <c r="I143" s="619">
        <v>0</v>
      </c>
      <c r="J143" s="620">
        <v>0</v>
      </c>
      <c r="K143" s="630" t="s">
        <v>313</v>
      </c>
    </row>
    <row r="144" spans="1:11" ht="14.4" customHeight="1" thickBot="1" x14ac:dyDescent="0.35">
      <c r="A144" s="641" t="s">
        <v>449</v>
      </c>
      <c r="B144" s="619">
        <v>0</v>
      </c>
      <c r="C144" s="619">
        <v>0.7</v>
      </c>
      <c r="D144" s="620">
        <v>0.7</v>
      </c>
      <c r="E144" s="629" t="s">
        <v>328</v>
      </c>
      <c r="F144" s="619">
        <v>0</v>
      </c>
      <c r="G144" s="620">
        <v>0</v>
      </c>
      <c r="H144" s="622">
        <v>0</v>
      </c>
      <c r="I144" s="619">
        <v>0.66</v>
      </c>
      <c r="J144" s="620">
        <v>0.66</v>
      </c>
      <c r="K144" s="630" t="s">
        <v>313</v>
      </c>
    </row>
    <row r="145" spans="1:11" ht="14.4" customHeight="1" thickBot="1" x14ac:dyDescent="0.35">
      <c r="A145" s="643" t="s">
        <v>450</v>
      </c>
      <c r="B145" s="619">
        <v>0</v>
      </c>
      <c r="C145" s="619">
        <v>21.582000000000001</v>
      </c>
      <c r="D145" s="620">
        <v>21.582000000000001</v>
      </c>
      <c r="E145" s="629" t="s">
        <v>328</v>
      </c>
      <c r="F145" s="619">
        <v>0</v>
      </c>
      <c r="G145" s="620">
        <v>0</v>
      </c>
      <c r="H145" s="622">
        <v>0</v>
      </c>
      <c r="I145" s="619">
        <v>19.539000000000001</v>
      </c>
      <c r="J145" s="620">
        <v>19.539000000000001</v>
      </c>
      <c r="K145" s="630" t="s">
        <v>313</v>
      </c>
    </row>
    <row r="146" spans="1:11" ht="14.4" customHeight="1" thickBot="1" x14ac:dyDescent="0.35">
      <c r="A146" s="641" t="s">
        <v>451</v>
      </c>
      <c r="B146" s="619">
        <v>0</v>
      </c>
      <c r="C146" s="619">
        <v>21.582000000000001</v>
      </c>
      <c r="D146" s="620">
        <v>21.582000000000001</v>
      </c>
      <c r="E146" s="629" t="s">
        <v>328</v>
      </c>
      <c r="F146" s="619">
        <v>0</v>
      </c>
      <c r="G146" s="620">
        <v>0</v>
      </c>
      <c r="H146" s="622">
        <v>0</v>
      </c>
      <c r="I146" s="619">
        <v>19.539000000000001</v>
      </c>
      <c r="J146" s="620">
        <v>19.539000000000001</v>
      </c>
      <c r="K146" s="630" t="s">
        <v>313</v>
      </c>
    </row>
    <row r="147" spans="1:11" ht="14.4" customHeight="1" thickBot="1" x14ac:dyDescent="0.35">
      <c r="A147" s="643" t="s">
        <v>452</v>
      </c>
      <c r="B147" s="619">
        <v>0</v>
      </c>
      <c r="C147" s="619">
        <v>75.099999999999994</v>
      </c>
      <c r="D147" s="620">
        <v>75.099999999999994</v>
      </c>
      <c r="E147" s="629" t="s">
        <v>313</v>
      </c>
      <c r="F147" s="619">
        <v>0</v>
      </c>
      <c r="G147" s="620">
        <v>0</v>
      </c>
      <c r="H147" s="622">
        <v>0</v>
      </c>
      <c r="I147" s="619">
        <v>0.75</v>
      </c>
      <c r="J147" s="620">
        <v>0.75</v>
      </c>
      <c r="K147" s="630" t="s">
        <v>313</v>
      </c>
    </row>
    <row r="148" spans="1:11" ht="14.4" customHeight="1" thickBot="1" x14ac:dyDescent="0.35">
      <c r="A148" s="641" t="s">
        <v>453</v>
      </c>
      <c r="B148" s="619">
        <v>0</v>
      </c>
      <c r="C148" s="619">
        <v>75.099999999999994</v>
      </c>
      <c r="D148" s="620">
        <v>75.099999999999994</v>
      </c>
      <c r="E148" s="629" t="s">
        <v>313</v>
      </c>
      <c r="F148" s="619">
        <v>0</v>
      </c>
      <c r="G148" s="620">
        <v>0</v>
      </c>
      <c r="H148" s="622">
        <v>0</v>
      </c>
      <c r="I148" s="619">
        <v>0.75</v>
      </c>
      <c r="J148" s="620">
        <v>0.75</v>
      </c>
      <c r="K148" s="630" t="s">
        <v>313</v>
      </c>
    </row>
    <row r="149" spans="1:11" ht="14.4" customHeight="1" thickBot="1" x14ac:dyDescent="0.35">
      <c r="A149" s="643" t="s">
        <v>454</v>
      </c>
      <c r="B149" s="619">
        <v>0</v>
      </c>
      <c r="C149" s="619">
        <v>1</v>
      </c>
      <c r="D149" s="620">
        <v>1</v>
      </c>
      <c r="E149" s="629" t="s">
        <v>313</v>
      </c>
      <c r="F149" s="619">
        <v>0</v>
      </c>
      <c r="G149" s="620">
        <v>0</v>
      </c>
      <c r="H149" s="622">
        <v>0</v>
      </c>
      <c r="I149" s="619">
        <v>0</v>
      </c>
      <c r="J149" s="620">
        <v>0</v>
      </c>
      <c r="K149" s="630" t="s">
        <v>313</v>
      </c>
    </row>
    <row r="150" spans="1:11" ht="14.4" customHeight="1" thickBot="1" x14ac:dyDescent="0.35">
      <c r="A150" s="641" t="s">
        <v>455</v>
      </c>
      <c r="B150" s="619">
        <v>0</v>
      </c>
      <c r="C150" s="619">
        <v>1</v>
      </c>
      <c r="D150" s="620">
        <v>1</v>
      </c>
      <c r="E150" s="629" t="s">
        <v>313</v>
      </c>
      <c r="F150" s="619">
        <v>0</v>
      </c>
      <c r="G150" s="620">
        <v>0</v>
      </c>
      <c r="H150" s="622">
        <v>0</v>
      </c>
      <c r="I150" s="619">
        <v>0</v>
      </c>
      <c r="J150" s="620">
        <v>0</v>
      </c>
      <c r="K150" s="630" t="s">
        <v>313</v>
      </c>
    </row>
    <row r="151" spans="1:11" ht="14.4" customHeight="1" thickBot="1" x14ac:dyDescent="0.35">
      <c r="A151" s="643" t="s">
        <v>456</v>
      </c>
      <c r="B151" s="619">
        <v>0</v>
      </c>
      <c r="C151" s="619">
        <v>0</v>
      </c>
      <c r="D151" s="620">
        <v>0</v>
      </c>
      <c r="E151" s="629" t="s">
        <v>313</v>
      </c>
      <c r="F151" s="619">
        <v>0</v>
      </c>
      <c r="G151" s="620">
        <v>0</v>
      </c>
      <c r="H151" s="622">
        <v>0</v>
      </c>
      <c r="I151" s="619">
        <v>12.382</v>
      </c>
      <c r="J151" s="620">
        <v>12.382</v>
      </c>
      <c r="K151" s="630" t="s">
        <v>328</v>
      </c>
    </row>
    <row r="152" spans="1:11" ht="14.4" customHeight="1" thickBot="1" x14ac:dyDescent="0.35">
      <c r="A152" s="641" t="s">
        <v>457</v>
      </c>
      <c r="B152" s="619">
        <v>0</v>
      </c>
      <c r="C152" s="619">
        <v>0</v>
      </c>
      <c r="D152" s="620">
        <v>0</v>
      </c>
      <c r="E152" s="629" t="s">
        <v>313</v>
      </c>
      <c r="F152" s="619">
        <v>0</v>
      </c>
      <c r="G152" s="620">
        <v>0</v>
      </c>
      <c r="H152" s="622">
        <v>0</v>
      </c>
      <c r="I152" s="619">
        <v>12.382</v>
      </c>
      <c r="J152" s="620">
        <v>12.382</v>
      </c>
      <c r="K152" s="630" t="s">
        <v>328</v>
      </c>
    </row>
    <row r="153" spans="1:11" ht="14.4" customHeight="1" thickBot="1" x14ac:dyDescent="0.35">
      <c r="A153" s="638" t="s">
        <v>458</v>
      </c>
      <c r="B153" s="619">
        <v>1164.9934109195999</v>
      </c>
      <c r="C153" s="619">
        <v>1267.96128</v>
      </c>
      <c r="D153" s="620">
        <v>102.967869080401</v>
      </c>
      <c r="E153" s="621">
        <v>1.0883849368709999</v>
      </c>
      <c r="F153" s="619">
        <v>993.01500137278197</v>
      </c>
      <c r="G153" s="620">
        <v>496.50750068639098</v>
      </c>
      <c r="H153" s="622">
        <v>81.947000000000003</v>
      </c>
      <c r="I153" s="619">
        <v>525.41322000000002</v>
      </c>
      <c r="J153" s="620">
        <v>28.905719313609001</v>
      </c>
      <c r="K153" s="623">
        <v>0.52910904595899999</v>
      </c>
    </row>
    <row r="154" spans="1:11" ht="14.4" customHeight="1" thickBot="1" x14ac:dyDescent="0.35">
      <c r="A154" s="639" t="s">
        <v>459</v>
      </c>
      <c r="B154" s="619">
        <v>1016.9934109196</v>
      </c>
      <c r="C154" s="619">
        <v>1034.981</v>
      </c>
      <c r="D154" s="620">
        <v>17.987589080399999</v>
      </c>
      <c r="E154" s="621">
        <v>1.017687026176</v>
      </c>
      <c r="F154" s="619">
        <v>979.00244224889002</v>
      </c>
      <c r="G154" s="620">
        <v>489.50122112444501</v>
      </c>
      <c r="H154" s="622">
        <v>81.947000000000003</v>
      </c>
      <c r="I154" s="619">
        <v>491.68799999999999</v>
      </c>
      <c r="J154" s="620">
        <v>2.1867788755539999</v>
      </c>
      <c r="K154" s="623">
        <v>0.50223368071499996</v>
      </c>
    </row>
    <row r="155" spans="1:11" ht="14.4" customHeight="1" thickBot="1" x14ac:dyDescent="0.35">
      <c r="A155" s="640" t="s">
        <v>460</v>
      </c>
      <c r="B155" s="624">
        <v>1016.9934109196</v>
      </c>
      <c r="C155" s="624">
        <v>1008.077</v>
      </c>
      <c r="D155" s="625">
        <v>-8.9164109195990005</v>
      </c>
      <c r="E155" s="631">
        <v>0.99123257749299998</v>
      </c>
      <c r="F155" s="624">
        <v>979.00244224889002</v>
      </c>
      <c r="G155" s="625">
        <v>489.50122112444501</v>
      </c>
      <c r="H155" s="627">
        <v>81.947000000000003</v>
      </c>
      <c r="I155" s="624">
        <v>491.68799999999999</v>
      </c>
      <c r="J155" s="625">
        <v>2.1867788755539999</v>
      </c>
      <c r="K155" s="632">
        <v>0.50223368071499996</v>
      </c>
    </row>
    <row r="156" spans="1:11" ht="14.4" customHeight="1" thickBot="1" x14ac:dyDescent="0.35">
      <c r="A156" s="641" t="s">
        <v>461</v>
      </c>
      <c r="B156" s="619">
        <v>62.999998015651002</v>
      </c>
      <c r="C156" s="619">
        <v>63.067999999999998</v>
      </c>
      <c r="D156" s="620">
        <v>6.8001984348000005E-2</v>
      </c>
      <c r="E156" s="621">
        <v>1.00107939661</v>
      </c>
      <c r="F156" s="619">
        <v>63.000157162082999</v>
      </c>
      <c r="G156" s="620">
        <v>31.500078581040999</v>
      </c>
      <c r="H156" s="622">
        <v>5.2750000000000004</v>
      </c>
      <c r="I156" s="619">
        <v>31.65</v>
      </c>
      <c r="J156" s="620">
        <v>0.14992141895800001</v>
      </c>
      <c r="K156" s="623">
        <v>0.502379699126</v>
      </c>
    </row>
    <row r="157" spans="1:11" ht="14.4" customHeight="1" thickBot="1" x14ac:dyDescent="0.35">
      <c r="A157" s="641" t="s">
        <v>462</v>
      </c>
      <c r="B157" s="619">
        <v>95.999996976229994</v>
      </c>
      <c r="C157" s="619">
        <v>95.688000000000002</v>
      </c>
      <c r="D157" s="620">
        <v>-0.31199697623</v>
      </c>
      <c r="E157" s="621">
        <v>0.99675003139499996</v>
      </c>
      <c r="F157" s="619">
        <v>132.000329291985</v>
      </c>
      <c r="G157" s="620">
        <v>66.000164645992001</v>
      </c>
      <c r="H157" s="622">
        <v>10.99</v>
      </c>
      <c r="I157" s="619">
        <v>65.942999999999998</v>
      </c>
      <c r="J157" s="620">
        <v>-5.7164645992000003E-2</v>
      </c>
      <c r="K157" s="623">
        <v>0.49956693557999998</v>
      </c>
    </row>
    <row r="158" spans="1:11" ht="14.4" customHeight="1" thickBot="1" x14ac:dyDescent="0.35">
      <c r="A158" s="641" t="s">
        <v>463</v>
      </c>
      <c r="B158" s="619">
        <v>51.000006760079003</v>
      </c>
      <c r="C158" s="619">
        <v>51.707999999999998</v>
      </c>
      <c r="D158" s="620">
        <v>0.70799323991999996</v>
      </c>
      <c r="E158" s="621">
        <v>1.01388221855</v>
      </c>
      <c r="F158" s="619">
        <v>51.000127226448001</v>
      </c>
      <c r="G158" s="620">
        <v>25.500063613224</v>
      </c>
      <c r="H158" s="622">
        <v>4.3090000000000002</v>
      </c>
      <c r="I158" s="619">
        <v>25.853999999999999</v>
      </c>
      <c r="J158" s="620">
        <v>0.353936386775</v>
      </c>
      <c r="K158" s="623">
        <v>0.506939911839</v>
      </c>
    </row>
    <row r="159" spans="1:11" ht="14.4" customHeight="1" thickBot="1" x14ac:dyDescent="0.35">
      <c r="A159" s="641" t="s">
        <v>464</v>
      </c>
      <c r="B159" s="619">
        <v>532.99341779798101</v>
      </c>
      <c r="C159" s="619">
        <v>532.82799999999997</v>
      </c>
      <c r="D159" s="620">
        <v>-0.16541779798100001</v>
      </c>
      <c r="E159" s="621">
        <v>0.99968964382500003</v>
      </c>
      <c r="F159" s="619">
        <v>533.00132964112197</v>
      </c>
      <c r="G159" s="620">
        <v>266.50066482056098</v>
      </c>
      <c r="H159" s="622">
        <v>44.406999999999996</v>
      </c>
      <c r="I159" s="619">
        <v>266.44200000000001</v>
      </c>
      <c r="J159" s="620">
        <v>-5.8664820561000003E-2</v>
      </c>
      <c r="K159" s="623">
        <v>0.499889934945</v>
      </c>
    </row>
    <row r="160" spans="1:11" ht="14.4" customHeight="1" thickBot="1" x14ac:dyDescent="0.35">
      <c r="A160" s="641" t="s">
        <v>465</v>
      </c>
      <c r="B160" s="619">
        <v>262.99999171613001</v>
      </c>
      <c r="C160" s="619">
        <v>253.99100000000001</v>
      </c>
      <c r="D160" s="620">
        <v>-9.0089917161289996</v>
      </c>
      <c r="E160" s="621">
        <v>0.96574527756600004</v>
      </c>
      <c r="F160" s="619">
        <v>191.00047647552401</v>
      </c>
      <c r="G160" s="620">
        <v>95.500238237762005</v>
      </c>
      <c r="H160" s="622">
        <v>16.236000000000001</v>
      </c>
      <c r="I160" s="619">
        <v>97.418999999999997</v>
      </c>
      <c r="J160" s="620">
        <v>1.9187617622369999</v>
      </c>
      <c r="K160" s="623">
        <v>0.51004584803899999</v>
      </c>
    </row>
    <row r="161" spans="1:11" ht="14.4" customHeight="1" thickBot="1" x14ac:dyDescent="0.35">
      <c r="A161" s="641" t="s">
        <v>466</v>
      </c>
      <c r="B161" s="619">
        <v>10.999999653526</v>
      </c>
      <c r="C161" s="619">
        <v>10.794</v>
      </c>
      <c r="D161" s="620">
        <v>-0.205999653526</v>
      </c>
      <c r="E161" s="621">
        <v>0.98127275818000004</v>
      </c>
      <c r="F161" s="619">
        <v>9.0000224517260001</v>
      </c>
      <c r="G161" s="620">
        <v>4.5000112258630001</v>
      </c>
      <c r="H161" s="622">
        <v>0.73</v>
      </c>
      <c r="I161" s="619">
        <v>4.38</v>
      </c>
      <c r="J161" s="620">
        <v>-0.120011225863</v>
      </c>
      <c r="K161" s="623">
        <v>0.48666545261299998</v>
      </c>
    </row>
    <row r="162" spans="1:11" ht="14.4" customHeight="1" thickBot="1" x14ac:dyDescent="0.35">
      <c r="A162" s="640" t="s">
        <v>467</v>
      </c>
      <c r="B162" s="624">
        <v>0</v>
      </c>
      <c r="C162" s="624">
        <v>26.904</v>
      </c>
      <c r="D162" s="625">
        <v>26.904</v>
      </c>
      <c r="E162" s="626" t="s">
        <v>313</v>
      </c>
      <c r="F162" s="624">
        <v>0</v>
      </c>
      <c r="G162" s="625">
        <v>0</v>
      </c>
      <c r="H162" s="627">
        <v>0</v>
      </c>
      <c r="I162" s="624">
        <v>0</v>
      </c>
      <c r="J162" s="625">
        <v>0</v>
      </c>
      <c r="K162" s="628" t="s">
        <v>313</v>
      </c>
    </row>
    <row r="163" spans="1:11" ht="14.4" customHeight="1" thickBot="1" x14ac:dyDescent="0.35">
      <c r="A163" s="641" t="s">
        <v>468</v>
      </c>
      <c r="B163" s="619">
        <v>0</v>
      </c>
      <c r="C163" s="619">
        <v>26.904</v>
      </c>
      <c r="D163" s="620">
        <v>26.904</v>
      </c>
      <c r="E163" s="629" t="s">
        <v>328</v>
      </c>
      <c r="F163" s="619">
        <v>0</v>
      </c>
      <c r="G163" s="620">
        <v>0</v>
      </c>
      <c r="H163" s="622">
        <v>0</v>
      </c>
      <c r="I163" s="619">
        <v>0</v>
      </c>
      <c r="J163" s="620">
        <v>0</v>
      </c>
      <c r="K163" s="630" t="s">
        <v>313</v>
      </c>
    </row>
    <row r="164" spans="1:11" ht="14.4" customHeight="1" thickBot="1" x14ac:dyDescent="0.35">
      <c r="A164" s="639" t="s">
        <v>469</v>
      </c>
      <c r="B164" s="619">
        <v>148</v>
      </c>
      <c r="C164" s="619">
        <v>232.98027999999999</v>
      </c>
      <c r="D164" s="620">
        <v>84.980279999999993</v>
      </c>
      <c r="E164" s="621">
        <v>1.574191081081</v>
      </c>
      <c r="F164" s="619">
        <v>14.012559123891</v>
      </c>
      <c r="G164" s="620">
        <v>7.006279561945</v>
      </c>
      <c r="H164" s="622">
        <v>0</v>
      </c>
      <c r="I164" s="619">
        <v>33.72522</v>
      </c>
      <c r="J164" s="620">
        <v>26.718940438053998</v>
      </c>
      <c r="K164" s="623">
        <v>2.4067852061720001</v>
      </c>
    </row>
    <row r="165" spans="1:11" ht="14.4" customHeight="1" thickBot="1" x14ac:dyDescent="0.35">
      <c r="A165" s="640" t="s">
        <v>470</v>
      </c>
      <c r="B165" s="624">
        <v>148</v>
      </c>
      <c r="C165" s="624">
        <v>185.62146000000001</v>
      </c>
      <c r="D165" s="625">
        <v>37.621459999999999</v>
      </c>
      <c r="E165" s="631">
        <v>1.254199054054</v>
      </c>
      <c r="F165" s="624">
        <v>3</v>
      </c>
      <c r="G165" s="625">
        <v>1.5</v>
      </c>
      <c r="H165" s="627">
        <v>0</v>
      </c>
      <c r="I165" s="624">
        <v>22.26642</v>
      </c>
      <c r="J165" s="625">
        <v>20.76642</v>
      </c>
      <c r="K165" s="632">
        <v>7.4221399999999997</v>
      </c>
    </row>
    <row r="166" spans="1:11" ht="14.4" customHeight="1" thickBot="1" x14ac:dyDescent="0.35">
      <c r="A166" s="641" t="s">
        <v>471</v>
      </c>
      <c r="B166" s="619">
        <v>148</v>
      </c>
      <c r="C166" s="619">
        <v>128.10046</v>
      </c>
      <c r="D166" s="620">
        <v>-19.899539999999</v>
      </c>
      <c r="E166" s="621">
        <v>0.86554364864800004</v>
      </c>
      <c r="F166" s="619">
        <v>3</v>
      </c>
      <c r="G166" s="620">
        <v>1.5</v>
      </c>
      <c r="H166" s="622">
        <v>0</v>
      </c>
      <c r="I166" s="619">
        <v>3.4605999999999999</v>
      </c>
      <c r="J166" s="620">
        <v>1.9605999999999999</v>
      </c>
      <c r="K166" s="623">
        <v>1.153533333333</v>
      </c>
    </row>
    <row r="167" spans="1:11" ht="14.4" customHeight="1" thickBot="1" x14ac:dyDescent="0.35">
      <c r="A167" s="641" t="s">
        <v>472</v>
      </c>
      <c r="B167" s="619">
        <v>0</v>
      </c>
      <c r="C167" s="619">
        <v>57.521000000000001</v>
      </c>
      <c r="D167" s="620">
        <v>57.521000000000001</v>
      </c>
      <c r="E167" s="629" t="s">
        <v>313</v>
      </c>
      <c r="F167" s="619">
        <v>0</v>
      </c>
      <c r="G167" s="620">
        <v>0</v>
      </c>
      <c r="H167" s="622">
        <v>0</v>
      </c>
      <c r="I167" s="619">
        <v>18.805820000000001</v>
      </c>
      <c r="J167" s="620">
        <v>18.805820000000001</v>
      </c>
      <c r="K167" s="630" t="s">
        <v>313</v>
      </c>
    </row>
    <row r="168" spans="1:11" ht="14.4" customHeight="1" thickBot="1" x14ac:dyDescent="0.35">
      <c r="A168" s="640" t="s">
        <v>473</v>
      </c>
      <c r="B168" s="624">
        <v>0</v>
      </c>
      <c r="C168" s="624">
        <v>3.99</v>
      </c>
      <c r="D168" s="625">
        <v>3.99</v>
      </c>
      <c r="E168" s="626" t="s">
        <v>313</v>
      </c>
      <c r="F168" s="624">
        <v>0</v>
      </c>
      <c r="G168" s="625">
        <v>0</v>
      </c>
      <c r="H168" s="627">
        <v>0</v>
      </c>
      <c r="I168" s="624">
        <v>7.0060000000000002</v>
      </c>
      <c r="J168" s="625">
        <v>7.0060000000000002</v>
      </c>
      <c r="K168" s="628" t="s">
        <v>313</v>
      </c>
    </row>
    <row r="169" spans="1:11" ht="14.4" customHeight="1" thickBot="1" x14ac:dyDescent="0.35">
      <c r="A169" s="641" t="s">
        <v>474</v>
      </c>
      <c r="B169" s="619">
        <v>0</v>
      </c>
      <c r="C169" s="619">
        <v>0</v>
      </c>
      <c r="D169" s="620">
        <v>0</v>
      </c>
      <c r="E169" s="629" t="s">
        <v>313</v>
      </c>
      <c r="F169" s="619">
        <v>0</v>
      </c>
      <c r="G169" s="620">
        <v>0</v>
      </c>
      <c r="H169" s="622">
        <v>0</v>
      </c>
      <c r="I169" s="619">
        <v>7.0060000000000002</v>
      </c>
      <c r="J169" s="620">
        <v>7.0060000000000002</v>
      </c>
      <c r="K169" s="630" t="s">
        <v>328</v>
      </c>
    </row>
    <row r="170" spans="1:11" ht="14.4" customHeight="1" thickBot="1" x14ac:dyDescent="0.35">
      <c r="A170" s="641" t="s">
        <v>475</v>
      </c>
      <c r="B170" s="619">
        <v>0</v>
      </c>
      <c r="C170" s="619">
        <v>3.99</v>
      </c>
      <c r="D170" s="620">
        <v>3.99</v>
      </c>
      <c r="E170" s="629" t="s">
        <v>328</v>
      </c>
      <c r="F170" s="619">
        <v>0</v>
      </c>
      <c r="G170" s="620">
        <v>0</v>
      </c>
      <c r="H170" s="622">
        <v>0</v>
      </c>
      <c r="I170" s="619">
        <v>0</v>
      </c>
      <c r="J170" s="620">
        <v>0</v>
      </c>
      <c r="K170" s="630" t="s">
        <v>313</v>
      </c>
    </row>
    <row r="171" spans="1:11" ht="14.4" customHeight="1" thickBot="1" x14ac:dyDescent="0.35">
      <c r="A171" s="640" t="s">
        <v>476</v>
      </c>
      <c r="B171" s="624">
        <v>0</v>
      </c>
      <c r="C171" s="624">
        <v>32.604660000000003</v>
      </c>
      <c r="D171" s="625">
        <v>32.604660000000003</v>
      </c>
      <c r="E171" s="626" t="s">
        <v>313</v>
      </c>
      <c r="F171" s="624">
        <v>11.012559123891</v>
      </c>
      <c r="G171" s="625">
        <v>5.506279561945</v>
      </c>
      <c r="H171" s="627">
        <v>0</v>
      </c>
      <c r="I171" s="624">
        <v>4.4527999999999999</v>
      </c>
      <c r="J171" s="625">
        <v>-1.0534795619449999</v>
      </c>
      <c r="K171" s="632">
        <v>0.40433835132200002</v>
      </c>
    </row>
    <row r="172" spans="1:11" ht="14.4" customHeight="1" thickBot="1" x14ac:dyDescent="0.35">
      <c r="A172" s="641" t="s">
        <v>477</v>
      </c>
      <c r="B172" s="619">
        <v>0</v>
      </c>
      <c r="C172" s="619">
        <v>28.151859999999999</v>
      </c>
      <c r="D172" s="620">
        <v>28.151859999999999</v>
      </c>
      <c r="E172" s="629" t="s">
        <v>328</v>
      </c>
      <c r="F172" s="619">
        <v>0</v>
      </c>
      <c r="G172" s="620">
        <v>0</v>
      </c>
      <c r="H172" s="622">
        <v>0</v>
      </c>
      <c r="I172" s="619">
        <v>-28.151859999999999</v>
      </c>
      <c r="J172" s="620">
        <v>-28.151859999999999</v>
      </c>
      <c r="K172" s="630" t="s">
        <v>328</v>
      </c>
    </row>
    <row r="173" spans="1:11" ht="14.4" customHeight="1" thickBot="1" x14ac:dyDescent="0.35">
      <c r="A173" s="641" t="s">
        <v>478</v>
      </c>
      <c r="B173" s="619">
        <v>0</v>
      </c>
      <c r="C173" s="619">
        <v>4.4527999999999999</v>
      </c>
      <c r="D173" s="620">
        <v>4.4527999999999999</v>
      </c>
      <c r="E173" s="629" t="s">
        <v>313</v>
      </c>
      <c r="F173" s="619">
        <v>11.012559123891</v>
      </c>
      <c r="G173" s="620">
        <v>5.506279561945</v>
      </c>
      <c r="H173" s="622">
        <v>0</v>
      </c>
      <c r="I173" s="619">
        <v>4.4527999999999999</v>
      </c>
      <c r="J173" s="620">
        <v>-1.0534795619449999</v>
      </c>
      <c r="K173" s="623">
        <v>0.40433835132200002</v>
      </c>
    </row>
    <row r="174" spans="1:11" ht="14.4" customHeight="1" thickBot="1" x14ac:dyDescent="0.35">
      <c r="A174" s="641" t="s">
        <v>479</v>
      </c>
      <c r="B174" s="619">
        <v>0</v>
      </c>
      <c r="C174" s="619">
        <v>0</v>
      </c>
      <c r="D174" s="620">
        <v>0</v>
      </c>
      <c r="E174" s="621">
        <v>1</v>
      </c>
      <c r="F174" s="619">
        <v>0</v>
      </c>
      <c r="G174" s="620">
        <v>0</v>
      </c>
      <c r="H174" s="622">
        <v>0</v>
      </c>
      <c r="I174" s="619">
        <v>28.151859999999999</v>
      </c>
      <c r="J174" s="620">
        <v>28.151859999999999</v>
      </c>
      <c r="K174" s="630" t="s">
        <v>328</v>
      </c>
    </row>
    <row r="175" spans="1:11" ht="14.4" customHeight="1" thickBot="1" x14ac:dyDescent="0.35">
      <c r="A175" s="640" t="s">
        <v>480</v>
      </c>
      <c r="B175" s="624">
        <v>0</v>
      </c>
      <c r="C175" s="624">
        <v>4.8472600000000003</v>
      </c>
      <c r="D175" s="625">
        <v>4.8472600000000003</v>
      </c>
      <c r="E175" s="626" t="s">
        <v>328</v>
      </c>
      <c r="F175" s="624">
        <v>0</v>
      </c>
      <c r="G175" s="625">
        <v>0</v>
      </c>
      <c r="H175" s="627">
        <v>0</v>
      </c>
      <c r="I175" s="624">
        <v>0</v>
      </c>
      <c r="J175" s="625">
        <v>0</v>
      </c>
      <c r="K175" s="628" t="s">
        <v>313</v>
      </c>
    </row>
    <row r="176" spans="1:11" ht="14.4" customHeight="1" thickBot="1" x14ac:dyDescent="0.35">
      <c r="A176" s="641" t="s">
        <v>481</v>
      </c>
      <c r="B176" s="619">
        <v>0</v>
      </c>
      <c r="C176" s="619">
        <v>4.8472600000000003</v>
      </c>
      <c r="D176" s="620">
        <v>4.8472600000000003</v>
      </c>
      <c r="E176" s="629" t="s">
        <v>328</v>
      </c>
      <c r="F176" s="619">
        <v>0</v>
      </c>
      <c r="G176" s="620">
        <v>0</v>
      </c>
      <c r="H176" s="622">
        <v>0</v>
      </c>
      <c r="I176" s="619">
        <v>0</v>
      </c>
      <c r="J176" s="620">
        <v>0</v>
      </c>
      <c r="K176" s="630" t="s">
        <v>313</v>
      </c>
    </row>
    <row r="177" spans="1:11" ht="14.4" customHeight="1" thickBot="1" x14ac:dyDescent="0.35">
      <c r="A177" s="640" t="s">
        <v>482</v>
      </c>
      <c r="B177" s="624">
        <v>0</v>
      </c>
      <c r="C177" s="624">
        <v>5.9169</v>
      </c>
      <c r="D177" s="625">
        <v>5.9169</v>
      </c>
      <c r="E177" s="626" t="s">
        <v>328</v>
      </c>
      <c r="F177" s="624">
        <v>0</v>
      </c>
      <c r="G177" s="625">
        <v>0</v>
      </c>
      <c r="H177" s="627">
        <v>0</v>
      </c>
      <c r="I177" s="624">
        <v>0</v>
      </c>
      <c r="J177" s="625">
        <v>0</v>
      </c>
      <c r="K177" s="632">
        <v>5</v>
      </c>
    </row>
    <row r="178" spans="1:11" ht="14.4" customHeight="1" thickBot="1" x14ac:dyDescent="0.35">
      <c r="A178" s="641" t="s">
        <v>483</v>
      </c>
      <c r="B178" s="619">
        <v>0</v>
      </c>
      <c r="C178" s="619">
        <v>5.9169</v>
      </c>
      <c r="D178" s="620">
        <v>5.9169</v>
      </c>
      <c r="E178" s="629" t="s">
        <v>328</v>
      </c>
      <c r="F178" s="619">
        <v>0</v>
      </c>
      <c r="G178" s="620">
        <v>0</v>
      </c>
      <c r="H178" s="622">
        <v>0</v>
      </c>
      <c r="I178" s="619">
        <v>-5.9169</v>
      </c>
      <c r="J178" s="620">
        <v>-5.9169</v>
      </c>
      <c r="K178" s="630" t="s">
        <v>328</v>
      </c>
    </row>
    <row r="179" spans="1:11" ht="14.4" customHeight="1" thickBot="1" x14ac:dyDescent="0.35">
      <c r="A179" s="641" t="s">
        <v>484</v>
      </c>
      <c r="B179" s="619">
        <v>0</v>
      </c>
      <c r="C179" s="619">
        <v>0</v>
      </c>
      <c r="D179" s="620">
        <v>0</v>
      </c>
      <c r="E179" s="621">
        <v>1</v>
      </c>
      <c r="F179" s="619">
        <v>0</v>
      </c>
      <c r="G179" s="620">
        <v>0</v>
      </c>
      <c r="H179" s="622">
        <v>0</v>
      </c>
      <c r="I179" s="619">
        <v>5.9169</v>
      </c>
      <c r="J179" s="620">
        <v>5.9169</v>
      </c>
      <c r="K179" s="630" t="s">
        <v>328</v>
      </c>
    </row>
    <row r="180" spans="1:11" ht="14.4" customHeight="1" thickBot="1" x14ac:dyDescent="0.35">
      <c r="A180" s="638" t="s">
        <v>485</v>
      </c>
      <c r="B180" s="619">
        <v>0</v>
      </c>
      <c r="C180" s="619">
        <v>4.6100000000000004E-3</v>
      </c>
      <c r="D180" s="620">
        <v>4.6100000000000004E-3</v>
      </c>
      <c r="E180" s="629" t="s">
        <v>328</v>
      </c>
      <c r="F180" s="619">
        <v>0</v>
      </c>
      <c r="G180" s="620">
        <v>0</v>
      </c>
      <c r="H180" s="622">
        <v>0</v>
      </c>
      <c r="I180" s="619">
        <v>0</v>
      </c>
      <c r="J180" s="620">
        <v>0</v>
      </c>
      <c r="K180" s="630" t="s">
        <v>313</v>
      </c>
    </row>
    <row r="181" spans="1:11" ht="14.4" customHeight="1" thickBot="1" x14ac:dyDescent="0.35">
      <c r="A181" s="639" t="s">
        <v>486</v>
      </c>
      <c r="B181" s="619">
        <v>0</v>
      </c>
      <c r="C181" s="619">
        <v>4.6100000000000004E-3</v>
      </c>
      <c r="D181" s="620">
        <v>4.6100000000000004E-3</v>
      </c>
      <c r="E181" s="629" t="s">
        <v>328</v>
      </c>
      <c r="F181" s="619">
        <v>0</v>
      </c>
      <c r="G181" s="620">
        <v>0</v>
      </c>
      <c r="H181" s="622">
        <v>0</v>
      </c>
      <c r="I181" s="619">
        <v>0</v>
      </c>
      <c r="J181" s="620">
        <v>0</v>
      </c>
      <c r="K181" s="630" t="s">
        <v>313</v>
      </c>
    </row>
    <row r="182" spans="1:11" ht="14.4" customHeight="1" thickBot="1" x14ac:dyDescent="0.35">
      <c r="A182" s="640" t="s">
        <v>487</v>
      </c>
      <c r="B182" s="624">
        <v>0</v>
      </c>
      <c r="C182" s="624">
        <v>4.6100000000000004E-3</v>
      </c>
      <c r="D182" s="625">
        <v>4.6100000000000004E-3</v>
      </c>
      <c r="E182" s="626" t="s">
        <v>328</v>
      </c>
      <c r="F182" s="624">
        <v>0</v>
      </c>
      <c r="G182" s="625">
        <v>0</v>
      </c>
      <c r="H182" s="627">
        <v>0</v>
      </c>
      <c r="I182" s="624">
        <v>0</v>
      </c>
      <c r="J182" s="625">
        <v>0</v>
      </c>
      <c r="K182" s="628" t="s">
        <v>313</v>
      </c>
    </row>
    <row r="183" spans="1:11" ht="14.4" customHeight="1" thickBot="1" x14ac:dyDescent="0.35">
      <c r="A183" s="641" t="s">
        <v>488</v>
      </c>
      <c r="B183" s="619">
        <v>0</v>
      </c>
      <c r="C183" s="619">
        <v>4.6100000000000004E-3</v>
      </c>
      <c r="D183" s="620">
        <v>4.6100000000000004E-3</v>
      </c>
      <c r="E183" s="629" t="s">
        <v>328</v>
      </c>
      <c r="F183" s="619">
        <v>0</v>
      </c>
      <c r="G183" s="620">
        <v>0</v>
      </c>
      <c r="H183" s="622">
        <v>0</v>
      </c>
      <c r="I183" s="619">
        <v>0</v>
      </c>
      <c r="J183" s="620">
        <v>0</v>
      </c>
      <c r="K183" s="630" t="s">
        <v>313</v>
      </c>
    </row>
    <row r="184" spans="1:11" ht="14.4" customHeight="1" thickBot="1" x14ac:dyDescent="0.35">
      <c r="A184" s="637" t="s">
        <v>489</v>
      </c>
      <c r="B184" s="619">
        <v>51108.158048979698</v>
      </c>
      <c r="C184" s="619">
        <v>53392.726900000001</v>
      </c>
      <c r="D184" s="620">
        <v>2284.5688510203299</v>
      </c>
      <c r="E184" s="621">
        <v>1.0447006688989999</v>
      </c>
      <c r="F184" s="619">
        <v>53797.969152594902</v>
      </c>
      <c r="G184" s="620">
        <v>26898.9845762974</v>
      </c>
      <c r="H184" s="622">
        <v>4793.6608200000001</v>
      </c>
      <c r="I184" s="619">
        <v>25871.373479999998</v>
      </c>
      <c r="J184" s="620">
        <v>-1027.6110962974401</v>
      </c>
      <c r="K184" s="623">
        <v>0.480898700964</v>
      </c>
    </row>
    <row r="185" spans="1:11" ht="14.4" customHeight="1" thickBot="1" x14ac:dyDescent="0.35">
      <c r="A185" s="638" t="s">
        <v>490</v>
      </c>
      <c r="B185" s="619">
        <v>51063.158048979698</v>
      </c>
      <c r="C185" s="619">
        <v>53201.346389999999</v>
      </c>
      <c r="D185" s="620">
        <v>2138.18834102033</v>
      </c>
      <c r="E185" s="621">
        <v>1.041873405851</v>
      </c>
      <c r="F185" s="619">
        <v>53695.496995010697</v>
      </c>
      <c r="G185" s="620">
        <v>26847.748497505301</v>
      </c>
      <c r="H185" s="622">
        <v>4778.2607099999996</v>
      </c>
      <c r="I185" s="619">
        <v>25780.553970000001</v>
      </c>
      <c r="J185" s="620">
        <v>-1067.1945275053299</v>
      </c>
      <c r="K185" s="623">
        <v>0.48012506472100003</v>
      </c>
    </row>
    <row r="186" spans="1:11" ht="14.4" customHeight="1" thickBot="1" x14ac:dyDescent="0.35">
      <c r="A186" s="639" t="s">
        <v>491</v>
      </c>
      <c r="B186" s="619">
        <v>51063.158048979698</v>
      </c>
      <c r="C186" s="619">
        <v>53201.346389999999</v>
      </c>
      <c r="D186" s="620">
        <v>2138.18834102033</v>
      </c>
      <c r="E186" s="621">
        <v>1.041873405851</v>
      </c>
      <c r="F186" s="619">
        <v>53695.496995010697</v>
      </c>
      <c r="G186" s="620">
        <v>26847.748497505301</v>
      </c>
      <c r="H186" s="622">
        <v>4778.2607099999996</v>
      </c>
      <c r="I186" s="619">
        <v>25780.553970000001</v>
      </c>
      <c r="J186" s="620">
        <v>-1067.1945275053299</v>
      </c>
      <c r="K186" s="623">
        <v>0.48012506472100003</v>
      </c>
    </row>
    <row r="187" spans="1:11" ht="14.4" customHeight="1" thickBot="1" x14ac:dyDescent="0.35">
      <c r="A187" s="640" t="s">
        <v>492</v>
      </c>
      <c r="B187" s="624">
        <v>200.58364025596299</v>
      </c>
      <c r="C187" s="624">
        <v>174.73418000000001</v>
      </c>
      <c r="D187" s="625">
        <v>-25.849460255962999</v>
      </c>
      <c r="E187" s="631">
        <v>0.87112877090499996</v>
      </c>
      <c r="F187" s="624">
        <v>187.67155981027301</v>
      </c>
      <c r="G187" s="625">
        <v>93.835779905135993</v>
      </c>
      <c r="H187" s="627">
        <v>26.292010000000001</v>
      </c>
      <c r="I187" s="624">
        <v>121.72432000000001</v>
      </c>
      <c r="J187" s="625">
        <v>27.888540094863</v>
      </c>
      <c r="K187" s="632">
        <v>0.64860291097400002</v>
      </c>
    </row>
    <row r="188" spans="1:11" ht="14.4" customHeight="1" thickBot="1" x14ac:dyDescent="0.35">
      <c r="A188" s="641" t="s">
        <v>493</v>
      </c>
      <c r="B188" s="619">
        <v>109.250459618425</v>
      </c>
      <c r="C188" s="619">
        <v>127.33239</v>
      </c>
      <c r="D188" s="620">
        <v>18.081930381574999</v>
      </c>
      <c r="E188" s="621">
        <v>1.1655089639409999</v>
      </c>
      <c r="F188" s="619">
        <v>136.538459727657</v>
      </c>
      <c r="G188" s="620">
        <v>68.269229863828002</v>
      </c>
      <c r="H188" s="622">
        <v>16.818919999999999</v>
      </c>
      <c r="I188" s="619">
        <v>91.320620000000005</v>
      </c>
      <c r="J188" s="620">
        <v>23.051390136171001</v>
      </c>
      <c r="K188" s="623">
        <v>0.66882708492599996</v>
      </c>
    </row>
    <row r="189" spans="1:11" ht="14.4" customHeight="1" thickBot="1" x14ac:dyDescent="0.35">
      <c r="A189" s="641" t="s">
        <v>494</v>
      </c>
      <c r="B189" s="619">
        <v>15.780077822816001</v>
      </c>
      <c r="C189" s="619">
        <v>14.227589999999999</v>
      </c>
      <c r="D189" s="620">
        <v>-1.552487822816</v>
      </c>
      <c r="E189" s="621">
        <v>0.901617226464</v>
      </c>
      <c r="F189" s="619">
        <v>11.894312923359999</v>
      </c>
      <c r="G189" s="620">
        <v>5.9471564616799997</v>
      </c>
      <c r="H189" s="622">
        <v>2.2410000000000001</v>
      </c>
      <c r="I189" s="619">
        <v>8.798</v>
      </c>
      <c r="J189" s="620">
        <v>2.8508435383189998</v>
      </c>
      <c r="K189" s="623">
        <v>0.73968122889300003</v>
      </c>
    </row>
    <row r="190" spans="1:11" ht="14.4" customHeight="1" thickBot="1" x14ac:dyDescent="0.35">
      <c r="A190" s="641" t="s">
        <v>495</v>
      </c>
      <c r="B190" s="619">
        <v>60.821922905663001</v>
      </c>
      <c r="C190" s="619">
        <v>15.9291</v>
      </c>
      <c r="D190" s="620">
        <v>-44.892822905663003</v>
      </c>
      <c r="E190" s="621">
        <v>0.261897342915</v>
      </c>
      <c r="F190" s="619">
        <v>20.228792660235001</v>
      </c>
      <c r="G190" s="620">
        <v>10.114396330117</v>
      </c>
      <c r="H190" s="622">
        <v>6.0900999999999996</v>
      </c>
      <c r="I190" s="619">
        <v>14.99033</v>
      </c>
      <c r="J190" s="620">
        <v>4.8759336698820004</v>
      </c>
      <c r="K190" s="623">
        <v>0.74103928255999996</v>
      </c>
    </row>
    <row r="191" spans="1:11" ht="14.4" customHeight="1" thickBot="1" x14ac:dyDescent="0.35">
      <c r="A191" s="641" t="s">
        <v>496</v>
      </c>
      <c r="B191" s="619">
        <v>14.731179909058</v>
      </c>
      <c r="C191" s="619">
        <v>17.245100000000001</v>
      </c>
      <c r="D191" s="620">
        <v>2.5139200909410002</v>
      </c>
      <c r="E191" s="621">
        <v>1.1706530031169999</v>
      </c>
      <c r="F191" s="619">
        <v>19.009994499019001</v>
      </c>
      <c r="G191" s="620">
        <v>9.5049972495089996</v>
      </c>
      <c r="H191" s="622">
        <v>1.1419900000000001</v>
      </c>
      <c r="I191" s="619">
        <v>6.6153700000000004</v>
      </c>
      <c r="J191" s="620">
        <v>-2.8896272495090001</v>
      </c>
      <c r="K191" s="623">
        <v>0.34799431427100003</v>
      </c>
    </row>
    <row r="192" spans="1:11" ht="14.4" customHeight="1" thickBot="1" x14ac:dyDescent="0.35">
      <c r="A192" s="640" t="s">
        <v>497</v>
      </c>
      <c r="B192" s="624">
        <v>264.64188576408299</v>
      </c>
      <c r="C192" s="624">
        <v>790.04908999999998</v>
      </c>
      <c r="D192" s="625">
        <v>525.40720423591699</v>
      </c>
      <c r="E192" s="631">
        <v>2.9853516487720002</v>
      </c>
      <c r="F192" s="624">
        <v>723.00007249423902</v>
      </c>
      <c r="G192" s="625">
        <v>361.500036247119</v>
      </c>
      <c r="H192" s="627">
        <v>59.054650000000002</v>
      </c>
      <c r="I192" s="624">
        <v>143.96211</v>
      </c>
      <c r="J192" s="625">
        <v>-217.537926247119</v>
      </c>
      <c r="K192" s="632">
        <v>0.19911769787700001</v>
      </c>
    </row>
    <row r="193" spans="1:11" ht="14.4" customHeight="1" thickBot="1" x14ac:dyDescent="0.35">
      <c r="A193" s="641" t="s">
        <v>498</v>
      </c>
      <c r="B193" s="619">
        <v>263.00000000006901</v>
      </c>
      <c r="C193" s="619">
        <v>785.92299000000003</v>
      </c>
      <c r="D193" s="620">
        <v>522.92298999993102</v>
      </c>
      <c r="E193" s="621">
        <v>2.988300342204</v>
      </c>
      <c r="F193" s="619">
        <v>723.00007249423902</v>
      </c>
      <c r="G193" s="620">
        <v>361.500036247119</v>
      </c>
      <c r="H193" s="622">
        <v>59.054650000000002</v>
      </c>
      <c r="I193" s="619">
        <v>143.96211</v>
      </c>
      <c r="J193" s="620">
        <v>-217.537926247119</v>
      </c>
      <c r="K193" s="623">
        <v>0.19911769787700001</v>
      </c>
    </row>
    <row r="194" spans="1:11" ht="14.4" customHeight="1" thickBot="1" x14ac:dyDescent="0.35">
      <c r="A194" s="641" t="s">
        <v>499</v>
      </c>
      <c r="B194" s="619">
        <v>1.641885764013</v>
      </c>
      <c r="C194" s="619">
        <v>4.1261000000000001</v>
      </c>
      <c r="D194" s="620">
        <v>2.4842142359860002</v>
      </c>
      <c r="E194" s="621">
        <v>2.513025016986</v>
      </c>
      <c r="F194" s="619">
        <v>0</v>
      </c>
      <c r="G194" s="620">
        <v>0</v>
      </c>
      <c r="H194" s="622">
        <v>0</v>
      </c>
      <c r="I194" s="619">
        <v>0</v>
      </c>
      <c r="J194" s="620">
        <v>0</v>
      </c>
      <c r="K194" s="630" t="s">
        <v>313</v>
      </c>
    </row>
    <row r="195" spans="1:11" ht="14.4" customHeight="1" thickBot="1" x14ac:dyDescent="0.35">
      <c r="A195" s="640" t="s">
        <v>500</v>
      </c>
      <c r="B195" s="624">
        <v>35.932522946421003</v>
      </c>
      <c r="C195" s="624">
        <v>1.9534499999999999</v>
      </c>
      <c r="D195" s="625">
        <v>-33.979072946420999</v>
      </c>
      <c r="E195" s="631">
        <v>5.4364398595000002E-2</v>
      </c>
      <c r="F195" s="624">
        <v>2.8200703258750002</v>
      </c>
      <c r="G195" s="625">
        <v>1.410035162937</v>
      </c>
      <c r="H195" s="627">
        <v>10.79166</v>
      </c>
      <c r="I195" s="624">
        <v>18.56015</v>
      </c>
      <c r="J195" s="625">
        <v>17.150114837061999</v>
      </c>
      <c r="K195" s="632">
        <v>6.5814493453239997</v>
      </c>
    </row>
    <row r="196" spans="1:11" ht="14.4" customHeight="1" thickBot="1" x14ac:dyDescent="0.35">
      <c r="A196" s="641" t="s">
        <v>501</v>
      </c>
      <c r="B196" s="619">
        <v>3.932522946412</v>
      </c>
      <c r="C196" s="619">
        <v>1.3184499999999999</v>
      </c>
      <c r="D196" s="620">
        <v>-2.6140729464120001</v>
      </c>
      <c r="E196" s="621">
        <v>0.33526822804700002</v>
      </c>
      <c r="F196" s="619">
        <v>0.82007012533699997</v>
      </c>
      <c r="G196" s="620">
        <v>0.41003506266799999</v>
      </c>
      <c r="H196" s="622">
        <v>0.12</v>
      </c>
      <c r="I196" s="619">
        <v>6.5304900000000004</v>
      </c>
      <c r="J196" s="620">
        <v>6.120454937331</v>
      </c>
      <c r="K196" s="623">
        <v>7.9633311813549996</v>
      </c>
    </row>
    <row r="197" spans="1:11" ht="14.4" customHeight="1" thickBot="1" x14ac:dyDescent="0.35">
      <c r="A197" s="641" t="s">
        <v>502</v>
      </c>
      <c r="B197" s="619">
        <v>32.000000000008001</v>
      </c>
      <c r="C197" s="619">
        <v>0.63500000000000001</v>
      </c>
      <c r="D197" s="620">
        <v>-31.365000000007999</v>
      </c>
      <c r="E197" s="621">
        <v>1.9843749999000002E-2</v>
      </c>
      <c r="F197" s="619">
        <v>2.0000002005369999</v>
      </c>
      <c r="G197" s="620">
        <v>1.0000001002679999</v>
      </c>
      <c r="H197" s="622">
        <v>10.671659999999999</v>
      </c>
      <c r="I197" s="619">
        <v>12.02966</v>
      </c>
      <c r="J197" s="620">
        <v>11.029659899731</v>
      </c>
      <c r="K197" s="623">
        <v>6.0148293969009998</v>
      </c>
    </row>
    <row r="198" spans="1:11" ht="14.4" customHeight="1" thickBot="1" x14ac:dyDescent="0.35">
      <c r="A198" s="640" t="s">
        <v>503</v>
      </c>
      <c r="B198" s="624">
        <v>0</v>
      </c>
      <c r="C198" s="624">
        <v>-113.05725</v>
      </c>
      <c r="D198" s="625">
        <v>-113.05725</v>
      </c>
      <c r="E198" s="626" t="s">
        <v>328</v>
      </c>
      <c r="F198" s="624">
        <v>0</v>
      </c>
      <c r="G198" s="625">
        <v>0</v>
      </c>
      <c r="H198" s="627">
        <v>0</v>
      </c>
      <c r="I198" s="624">
        <v>-1.3812500000000001</v>
      </c>
      <c r="J198" s="625">
        <v>-1.3812500000000001</v>
      </c>
      <c r="K198" s="628" t="s">
        <v>313</v>
      </c>
    </row>
    <row r="199" spans="1:11" ht="14.4" customHeight="1" thickBot="1" x14ac:dyDescent="0.35">
      <c r="A199" s="641" t="s">
        <v>504</v>
      </c>
      <c r="B199" s="619">
        <v>0</v>
      </c>
      <c r="C199" s="619">
        <v>-112.086</v>
      </c>
      <c r="D199" s="620">
        <v>-112.086</v>
      </c>
      <c r="E199" s="629" t="s">
        <v>328</v>
      </c>
      <c r="F199" s="619">
        <v>0</v>
      </c>
      <c r="G199" s="620">
        <v>0</v>
      </c>
      <c r="H199" s="622">
        <v>0</v>
      </c>
      <c r="I199" s="619">
        <v>-0.41</v>
      </c>
      <c r="J199" s="620">
        <v>-0.41</v>
      </c>
      <c r="K199" s="630" t="s">
        <v>313</v>
      </c>
    </row>
    <row r="200" spans="1:11" ht="14.4" customHeight="1" thickBot="1" x14ac:dyDescent="0.35">
      <c r="A200" s="641" t="s">
        <v>505</v>
      </c>
      <c r="B200" s="619">
        <v>0</v>
      </c>
      <c r="C200" s="619">
        <v>-0.97124999999999995</v>
      </c>
      <c r="D200" s="620">
        <v>-0.97124999999999995</v>
      </c>
      <c r="E200" s="629" t="s">
        <v>328</v>
      </c>
      <c r="F200" s="619">
        <v>0</v>
      </c>
      <c r="G200" s="620">
        <v>0</v>
      </c>
      <c r="H200" s="622">
        <v>0</v>
      </c>
      <c r="I200" s="619">
        <v>-0.97124999999999995</v>
      </c>
      <c r="J200" s="620">
        <v>-0.97124999999999995</v>
      </c>
      <c r="K200" s="630" t="s">
        <v>313</v>
      </c>
    </row>
    <row r="201" spans="1:11" ht="14.4" customHeight="1" thickBot="1" x14ac:dyDescent="0.35">
      <c r="A201" s="640" t="s">
        <v>506</v>
      </c>
      <c r="B201" s="624">
        <v>0</v>
      </c>
      <c r="C201" s="624">
        <v>0.47520000000000001</v>
      </c>
      <c r="D201" s="625">
        <v>0.47520000000000001</v>
      </c>
      <c r="E201" s="626" t="s">
        <v>313</v>
      </c>
      <c r="F201" s="624">
        <v>0</v>
      </c>
      <c r="G201" s="625">
        <v>0</v>
      </c>
      <c r="H201" s="627">
        <v>0</v>
      </c>
      <c r="I201" s="624">
        <v>0.28599999999999998</v>
      </c>
      <c r="J201" s="625">
        <v>0.28599999999999998</v>
      </c>
      <c r="K201" s="628" t="s">
        <v>313</v>
      </c>
    </row>
    <row r="202" spans="1:11" ht="14.4" customHeight="1" thickBot="1" x14ac:dyDescent="0.35">
      <c r="A202" s="641" t="s">
        <v>507</v>
      </c>
      <c r="B202" s="619">
        <v>0</v>
      </c>
      <c r="C202" s="619">
        <v>0.47520000000000001</v>
      </c>
      <c r="D202" s="620">
        <v>0.47520000000000001</v>
      </c>
      <c r="E202" s="629" t="s">
        <v>313</v>
      </c>
      <c r="F202" s="619">
        <v>0</v>
      </c>
      <c r="G202" s="620">
        <v>0</v>
      </c>
      <c r="H202" s="622">
        <v>0</v>
      </c>
      <c r="I202" s="619">
        <v>0.28599999999999998</v>
      </c>
      <c r="J202" s="620">
        <v>0.28599999999999998</v>
      </c>
      <c r="K202" s="630" t="s">
        <v>313</v>
      </c>
    </row>
    <row r="203" spans="1:11" ht="14.4" customHeight="1" thickBot="1" x14ac:dyDescent="0.35">
      <c r="A203" s="640" t="s">
        <v>508</v>
      </c>
      <c r="B203" s="624">
        <v>50562.000000013199</v>
      </c>
      <c r="C203" s="624">
        <v>50536.539640000003</v>
      </c>
      <c r="D203" s="625">
        <v>-25.46036001321</v>
      </c>
      <c r="E203" s="631">
        <v>0.99949645267099996</v>
      </c>
      <c r="F203" s="624">
        <v>52782.005292380301</v>
      </c>
      <c r="G203" s="625">
        <v>26391.0026461901</v>
      </c>
      <c r="H203" s="627">
        <v>3800.1048599999999</v>
      </c>
      <c r="I203" s="624">
        <v>24125.449619999999</v>
      </c>
      <c r="J203" s="625">
        <v>-2265.5530261901399</v>
      </c>
      <c r="K203" s="632">
        <v>0.457077170265</v>
      </c>
    </row>
    <row r="204" spans="1:11" ht="14.4" customHeight="1" thickBot="1" x14ac:dyDescent="0.35">
      <c r="A204" s="641" t="s">
        <v>509</v>
      </c>
      <c r="B204" s="619">
        <v>23925.000000006301</v>
      </c>
      <c r="C204" s="619">
        <v>21771.999459999999</v>
      </c>
      <c r="D204" s="620">
        <v>-2153.00054000625</v>
      </c>
      <c r="E204" s="621">
        <v>0.91001042674999999</v>
      </c>
      <c r="F204" s="619">
        <v>23830.0023894021</v>
      </c>
      <c r="G204" s="620">
        <v>11915.001194701101</v>
      </c>
      <c r="H204" s="622">
        <v>1420.4793199999999</v>
      </c>
      <c r="I204" s="619">
        <v>10035.2655</v>
      </c>
      <c r="J204" s="620">
        <v>-1879.7356947010501</v>
      </c>
      <c r="K204" s="623">
        <v>0.421118946444</v>
      </c>
    </row>
    <row r="205" spans="1:11" ht="14.4" customHeight="1" thickBot="1" x14ac:dyDescent="0.35">
      <c r="A205" s="641" t="s">
        <v>510</v>
      </c>
      <c r="B205" s="619">
        <v>26637.000000006999</v>
      </c>
      <c r="C205" s="619">
        <v>28764.54018</v>
      </c>
      <c r="D205" s="620">
        <v>2127.5401799930401</v>
      </c>
      <c r="E205" s="621">
        <v>1.07987161392</v>
      </c>
      <c r="F205" s="619">
        <v>28952.002902978202</v>
      </c>
      <c r="G205" s="620">
        <v>14476.001451489101</v>
      </c>
      <c r="H205" s="622">
        <v>2379.62554</v>
      </c>
      <c r="I205" s="619">
        <v>14090.18412</v>
      </c>
      <c r="J205" s="620">
        <v>-385.81733148908501</v>
      </c>
      <c r="K205" s="623">
        <v>0.486673898424</v>
      </c>
    </row>
    <row r="206" spans="1:11" ht="14.4" customHeight="1" thickBot="1" x14ac:dyDescent="0.35">
      <c r="A206" s="640" t="s">
        <v>511</v>
      </c>
      <c r="B206" s="624">
        <v>0</v>
      </c>
      <c r="C206" s="624">
        <v>1810.6520800000001</v>
      </c>
      <c r="D206" s="625">
        <v>1810.6520800000001</v>
      </c>
      <c r="E206" s="626" t="s">
        <v>313</v>
      </c>
      <c r="F206" s="624">
        <v>0</v>
      </c>
      <c r="G206" s="625">
        <v>0</v>
      </c>
      <c r="H206" s="627">
        <v>882.01752999999997</v>
      </c>
      <c r="I206" s="624">
        <v>1371.9530199999999</v>
      </c>
      <c r="J206" s="625">
        <v>1371.9530199999999</v>
      </c>
      <c r="K206" s="628" t="s">
        <v>313</v>
      </c>
    </row>
    <row r="207" spans="1:11" ht="14.4" customHeight="1" thickBot="1" x14ac:dyDescent="0.35">
      <c r="A207" s="641" t="s">
        <v>512</v>
      </c>
      <c r="B207" s="619">
        <v>0</v>
      </c>
      <c r="C207" s="619">
        <v>416.15550999999999</v>
      </c>
      <c r="D207" s="620">
        <v>416.15550999999999</v>
      </c>
      <c r="E207" s="629" t="s">
        <v>313</v>
      </c>
      <c r="F207" s="619">
        <v>0</v>
      </c>
      <c r="G207" s="620">
        <v>0</v>
      </c>
      <c r="H207" s="622">
        <v>0</v>
      </c>
      <c r="I207" s="619">
        <v>264.18817000000001</v>
      </c>
      <c r="J207" s="620">
        <v>264.18817000000001</v>
      </c>
      <c r="K207" s="630" t="s">
        <v>313</v>
      </c>
    </row>
    <row r="208" spans="1:11" ht="14.4" customHeight="1" thickBot="1" x14ac:dyDescent="0.35">
      <c r="A208" s="641" t="s">
        <v>513</v>
      </c>
      <c r="B208" s="619">
        <v>0</v>
      </c>
      <c r="C208" s="619">
        <v>1394.49657</v>
      </c>
      <c r="D208" s="620">
        <v>1394.49657</v>
      </c>
      <c r="E208" s="629" t="s">
        <v>313</v>
      </c>
      <c r="F208" s="619">
        <v>0</v>
      </c>
      <c r="G208" s="620">
        <v>0</v>
      </c>
      <c r="H208" s="622">
        <v>882.01752999999997</v>
      </c>
      <c r="I208" s="619">
        <v>1107.76485</v>
      </c>
      <c r="J208" s="620">
        <v>1107.76485</v>
      </c>
      <c r="K208" s="630" t="s">
        <v>313</v>
      </c>
    </row>
    <row r="209" spans="1:11" ht="14.4" customHeight="1" thickBot="1" x14ac:dyDescent="0.35">
      <c r="A209" s="638" t="s">
        <v>514</v>
      </c>
      <c r="B209" s="619">
        <v>45</v>
      </c>
      <c r="C209" s="619">
        <v>191.38050999999999</v>
      </c>
      <c r="D209" s="620">
        <v>146.38050999999999</v>
      </c>
      <c r="E209" s="621">
        <v>4.2529002222220003</v>
      </c>
      <c r="F209" s="619">
        <v>102.472157584212</v>
      </c>
      <c r="G209" s="620">
        <v>51.236078792105999</v>
      </c>
      <c r="H209" s="622">
        <v>15.40011</v>
      </c>
      <c r="I209" s="619">
        <v>90.819509999999994</v>
      </c>
      <c r="J209" s="620">
        <v>39.583431207893</v>
      </c>
      <c r="K209" s="623">
        <v>0.88628474447100003</v>
      </c>
    </row>
    <row r="210" spans="1:11" ht="14.4" customHeight="1" thickBot="1" x14ac:dyDescent="0.35">
      <c r="A210" s="639" t="s">
        <v>515</v>
      </c>
      <c r="B210" s="619">
        <v>0</v>
      </c>
      <c r="C210" s="619">
        <v>14.535</v>
      </c>
      <c r="D210" s="620">
        <v>14.535</v>
      </c>
      <c r="E210" s="629" t="s">
        <v>313</v>
      </c>
      <c r="F210" s="619">
        <v>0</v>
      </c>
      <c r="G210" s="620">
        <v>0</v>
      </c>
      <c r="H210" s="622">
        <v>0</v>
      </c>
      <c r="I210" s="619">
        <v>34.068759999999997</v>
      </c>
      <c r="J210" s="620">
        <v>34.068759999999997</v>
      </c>
      <c r="K210" s="630" t="s">
        <v>313</v>
      </c>
    </row>
    <row r="211" spans="1:11" ht="14.4" customHeight="1" thickBot="1" x14ac:dyDescent="0.35">
      <c r="A211" s="640" t="s">
        <v>516</v>
      </c>
      <c r="B211" s="624">
        <v>0</v>
      </c>
      <c r="C211" s="624">
        <v>14.535</v>
      </c>
      <c r="D211" s="625">
        <v>14.535</v>
      </c>
      <c r="E211" s="626" t="s">
        <v>313</v>
      </c>
      <c r="F211" s="624">
        <v>0</v>
      </c>
      <c r="G211" s="625">
        <v>0</v>
      </c>
      <c r="H211" s="627">
        <v>0</v>
      </c>
      <c r="I211" s="624">
        <v>34.068759999999997</v>
      </c>
      <c r="J211" s="625">
        <v>34.068759999999997</v>
      </c>
      <c r="K211" s="628" t="s">
        <v>313</v>
      </c>
    </row>
    <row r="212" spans="1:11" ht="14.4" customHeight="1" thickBot="1" x14ac:dyDescent="0.35">
      <c r="A212" s="641" t="s">
        <v>517</v>
      </c>
      <c r="B212" s="619">
        <v>0</v>
      </c>
      <c r="C212" s="619">
        <v>14.535</v>
      </c>
      <c r="D212" s="620">
        <v>14.535</v>
      </c>
      <c r="E212" s="629" t="s">
        <v>313</v>
      </c>
      <c r="F212" s="619">
        <v>0</v>
      </c>
      <c r="G212" s="620">
        <v>0</v>
      </c>
      <c r="H212" s="622">
        <v>0</v>
      </c>
      <c r="I212" s="619">
        <v>34.068759999999997</v>
      </c>
      <c r="J212" s="620">
        <v>34.068759999999997</v>
      </c>
      <c r="K212" s="630" t="s">
        <v>313</v>
      </c>
    </row>
    <row r="213" spans="1:11" ht="14.4" customHeight="1" thickBot="1" x14ac:dyDescent="0.35">
      <c r="A213" s="644" t="s">
        <v>518</v>
      </c>
      <c r="B213" s="624">
        <v>45</v>
      </c>
      <c r="C213" s="624">
        <v>176.84550999999999</v>
      </c>
      <c r="D213" s="625">
        <v>131.84550999999999</v>
      </c>
      <c r="E213" s="631">
        <v>3.9299002222219999</v>
      </c>
      <c r="F213" s="624">
        <v>102.472157584212</v>
      </c>
      <c r="G213" s="625">
        <v>51.236078792105999</v>
      </c>
      <c r="H213" s="627">
        <v>15.40011</v>
      </c>
      <c r="I213" s="624">
        <v>56.750749999999996</v>
      </c>
      <c r="J213" s="625">
        <v>5.5146712078929996</v>
      </c>
      <c r="K213" s="632">
        <v>0.55381628861800003</v>
      </c>
    </row>
    <row r="214" spans="1:11" ht="14.4" customHeight="1" thickBot="1" x14ac:dyDescent="0.35">
      <c r="A214" s="640" t="s">
        <v>519</v>
      </c>
      <c r="B214" s="624">
        <v>0</v>
      </c>
      <c r="C214" s="624">
        <v>5.9929800000000002</v>
      </c>
      <c r="D214" s="625">
        <v>5.9929800000000002</v>
      </c>
      <c r="E214" s="626" t="s">
        <v>313</v>
      </c>
      <c r="F214" s="624">
        <v>0</v>
      </c>
      <c r="G214" s="625">
        <v>0</v>
      </c>
      <c r="H214" s="627">
        <v>1.1E-4</v>
      </c>
      <c r="I214" s="624">
        <v>19.5396</v>
      </c>
      <c r="J214" s="625">
        <v>19.5396</v>
      </c>
      <c r="K214" s="628" t="s">
        <v>313</v>
      </c>
    </row>
    <row r="215" spans="1:11" ht="14.4" customHeight="1" thickBot="1" x14ac:dyDescent="0.35">
      <c r="A215" s="641" t="s">
        <v>520</v>
      </c>
      <c r="B215" s="619">
        <v>0</v>
      </c>
      <c r="C215" s="619">
        <v>1.98E-3</v>
      </c>
      <c r="D215" s="620">
        <v>1.98E-3</v>
      </c>
      <c r="E215" s="629" t="s">
        <v>313</v>
      </c>
      <c r="F215" s="619">
        <v>0</v>
      </c>
      <c r="G215" s="620">
        <v>0</v>
      </c>
      <c r="H215" s="622">
        <v>1.1E-4</v>
      </c>
      <c r="I215" s="619">
        <v>5.9999999999999995E-4</v>
      </c>
      <c r="J215" s="620">
        <v>5.9999999999999995E-4</v>
      </c>
      <c r="K215" s="630" t="s">
        <v>313</v>
      </c>
    </row>
    <row r="216" spans="1:11" ht="14.4" customHeight="1" thickBot="1" x14ac:dyDescent="0.35">
      <c r="A216" s="641" t="s">
        <v>521</v>
      </c>
      <c r="B216" s="619">
        <v>0</v>
      </c>
      <c r="C216" s="619">
        <v>5.9909999999999997</v>
      </c>
      <c r="D216" s="620">
        <v>5.9909999999999997</v>
      </c>
      <c r="E216" s="629" t="s">
        <v>328</v>
      </c>
      <c r="F216" s="619">
        <v>0</v>
      </c>
      <c r="G216" s="620">
        <v>0</v>
      </c>
      <c r="H216" s="622">
        <v>0</v>
      </c>
      <c r="I216" s="619">
        <v>19.539000000000001</v>
      </c>
      <c r="J216" s="620">
        <v>19.539000000000001</v>
      </c>
      <c r="K216" s="630" t="s">
        <v>313</v>
      </c>
    </row>
    <row r="217" spans="1:11" ht="14.4" customHeight="1" thickBot="1" x14ac:dyDescent="0.35">
      <c r="A217" s="640" t="s">
        <v>522</v>
      </c>
      <c r="B217" s="624">
        <v>45</v>
      </c>
      <c r="C217" s="624">
        <v>170.85253</v>
      </c>
      <c r="D217" s="625">
        <v>125.85253</v>
      </c>
      <c r="E217" s="631">
        <v>3.796722888888</v>
      </c>
      <c r="F217" s="624">
        <v>102.472157584212</v>
      </c>
      <c r="G217" s="625">
        <v>51.236078792105999</v>
      </c>
      <c r="H217" s="627">
        <v>15.4</v>
      </c>
      <c r="I217" s="624">
        <v>37.211150000000004</v>
      </c>
      <c r="J217" s="625">
        <v>-14.024928792106</v>
      </c>
      <c r="K217" s="632">
        <v>0.363134249119</v>
      </c>
    </row>
    <row r="218" spans="1:11" ht="14.4" customHeight="1" thickBot="1" x14ac:dyDescent="0.35">
      <c r="A218" s="641" t="s">
        <v>523</v>
      </c>
      <c r="B218" s="619">
        <v>18</v>
      </c>
      <c r="C218" s="619">
        <v>125.398</v>
      </c>
      <c r="D218" s="620">
        <v>107.398</v>
      </c>
      <c r="E218" s="621">
        <v>6.9665555555549998</v>
      </c>
      <c r="F218" s="619">
        <v>72.570731140269999</v>
      </c>
      <c r="G218" s="620">
        <v>36.285365570134999</v>
      </c>
      <c r="H218" s="622">
        <v>15.4</v>
      </c>
      <c r="I218" s="619">
        <v>16.45</v>
      </c>
      <c r="J218" s="620">
        <v>-19.835365570135</v>
      </c>
      <c r="K218" s="623">
        <v>0.22667540675799999</v>
      </c>
    </row>
    <row r="219" spans="1:11" ht="14.4" customHeight="1" thickBot="1" x14ac:dyDescent="0.35">
      <c r="A219" s="641" t="s">
        <v>524</v>
      </c>
      <c r="B219" s="619">
        <v>27</v>
      </c>
      <c r="C219" s="619">
        <v>45.454529999999998</v>
      </c>
      <c r="D219" s="620">
        <v>18.454529999999998</v>
      </c>
      <c r="E219" s="621">
        <v>1.6835011111110001</v>
      </c>
      <c r="F219" s="619">
        <v>29.901426443942</v>
      </c>
      <c r="G219" s="620">
        <v>14.950713221971</v>
      </c>
      <c r="H219" s="622">
        <v>0</v>
      </c>
      <c r="I219" s="619">
        <v>20.761150000000001</v>
      </c>
      <c r="J219" s="620">
        <v>5.8104367780289996</v>
      </c>
      <c r="K219" s="623">
        <v>0.69431971878999998</v>
      </c>
    </row>
    <row r="220" spans="1:11" ht="14.4" customHeight="1" thickBot="1" x14ac:dyDescent="0.35">
      <c r="A220" s="637" t="s">
        <v>525</v>
      </c>
      <c r="B220" s="619">
        <v>6835.6392117268697</v>
      </c>
      <c r="C220" s="619">
        <v>7703.1171400000103</v>
      </c>
      <c r="D220" s="620">
        <v>867.47792827314095</v>
      </c>
      <c r="E220" s="621">
        <v>1.1269051659110001</v>
      </c>
      <c r="F220" s="619">
        <v>6534.2572589255597</v>
      </c>
      <c r="G220" s="620">
        <v>3267.1286294627798</v>
      </c>
      <c r="H220" s="622">
        <v>758.86203</v>
      </c>
      <c r="I220" s="619">
        <v>3681.3074999999999</v>
      </c>
      <c r="J220" s="620">
        <v>414.178870537222</v>
      </c>
      <c r="K220" s="623">
        <v>0.56338576124600004</v>
      </c>
    </row>
    <row r="221" spans="1:11" ht="14.4" customHeight="1" thickBot="1" x14ac:dyDescent="0.35">
      <c r="A221" s="642" t="s">
        <v>526</v>
      </c>
      <c r="B221" s="624">
        <v>6835.6392117268697</v>
      </c>
      <c r="C221" s="624">
        <v>7703.1171400000103</v>
      </c>
      <c r="D221" s="625">
        <v>867.47792827314095</v>
      </c>
      <c r="E221" s="631">
        <v>1.1269051659110001</v>
      </c>
      <c r="F221" s="624">
        <v>6534.2572589255597</v>
      </c>
      <c r="G221" s="625">
        <v>3267.1286294627798</v>
      </c>
      <c r="H221" s="627">
        <v>758.86203</v>
      </c>
      <c r="I221" s="624">
        <v>3681.3074999999999</v>
      </c>
      <c r="J221" s="625">
        <v>414.178870537222</v>
      </c>
      <c r="K221" s="632">
        <v>0.56338576124600004</v>
      </c>
    </row>
    <row r="222" spans="1:11" ht="14.4" customHeight="1" thickBot="1" x14ac:dyDescent="0.35">
      <c r="A222" s="644" t="s">
        <v>54</v>
      </c>
      <c r="B222" s="624">
        <v>6835.6392117268697</v>
      </c>
      <c r="C222" s="624">
        <v>7703.1171400000103</v>
      </c>
      <c r="D222" s="625">
        <v>867.47792827314095</v>
      </c>
      <c r="E222" s="631">
        <v>1.1269051659110001</v>
      </c>
      <c r="F222" s="624">
        <v>6534.2572589255597</v>
      </c>
      <c r="G222" s="625">
        <v>3267.1286294627798</v>
      </c>
      <c r="H222" s="627">
        <v>758.86203</v>
      </c>
      <c r="I222" s="624">
        <v>3681.3074999999999</v>
      </c>
      <c r="J222" s="625">
        <v>414.178870537222</v>
      </c>
      <c r="K222" s="632">
        <v>0.56338576124600004</v>
      </c>
    </row>
    <row r="223" spans="1:11" ht="14.4" customHeight="1" thickBot="1" x14ac:dyDescent="0.35">
      <c r="A223" s="640" t="s">
        <v>527</v>
      </c>
      <c r="B223" s="624">
        <v>104.128121018402</v>
      </c>
      <c r="C223" s="624">
        <v>107.20525000000001</v>
      </c>
      <c r="D223" s="625">
        <v>3.0771289815979999</v>
      </c>
      <c r="E223" s="631">
        <v>1.029551373361</v>
      </c>
      <c r="F223" s="624">
        <v>111.15125249994099</v>
      </c>
      <c r="G223" s="625">
        <v>55.57562624997</v>
      </c>
      <c r="H223" s="627">
        <v>8.6210000000000004</v>
      </c>
      <c r="I223" s="624">
        <v>51.454000000000001</v>
      </c>
      <c r="J223" s="625">
        <v>-4.1216262499700003</v>
      </c>
      <c r="K223" s="632">
        <v>0.46291876018200001</v>
      </c>
    </row>
    <row r="224" spans="1:11" ht="14.4" customHeight="1" thickBot="1" x14ac:dyDescent="0.35">
      <c r="A224" s="641" t="s">
        <v>528</v>
      </c>
      <c r="B224" s="619">
        <v>104.128121018402</v>
      </c>
      <c r="C224" s="619">
        <v>107.20525000000001</v>
      </c>
      <c r="D224" s="620">
        <v>3.0771289815979999</v>
      </c>
      <c r="E224" s="621">
        <v>1.029551373361</v>
      </c>
      <c r="F224" s="619">
        <v>111.15125249994099</v>
      </c>
      <c r="G224" s="620">
        <v>55.57562624997</v>
      </c>
      <c r="H224" s="622">
        <v>8.6210000000000004</v>
      </c>
      <c r="I224" s="619">
        <v>51.454000000000001</v>
      </c>
      <c r="J224" s="620">
        <v>-4.1216262499700003</v>
      </c>
      <c r="K224" s="623">
        <v>0.46291876018200001</v>
      </c>
    </row>
    <row r="225" spans="1:11" ht="14.4" customHeight="1" thickBot="1" x14ac:dyDescent="0.35">
      <c r="A225" s="640" t="s">
        <v>529</v>
      </c>
      <c r="B225" s="624">
        <v>61.243215630708001</v>
      </c>
      <c r="C225" s="624">
        <v>62.331060000000001</v>
      </c>
      <c r="D225" s="625">
        <v>1.087844369291</v>
      </c>
      <c r="E225" s="631">
        <v>1.0177626918839999</v>
      </c>
      <c r="F225" s="624">
        <v>70.975475885592004</v>
      </c>
      <c r="G225" s="625">
        <v>35.487737942796002</v>
      </c>
      <c r="H225" s="627">
        <v>5.2170399999999999</v>
      </c>
      <c r="I225" s="624">
        <v>32.615200000000002</v>
      </c>
      <c r="J225" s="625">
        <v>-2.8725379427959998</v>
      </c>
      <c r="K225" s="632">
        <v>0.45952773958900001</v>
      </c>
    </row>
    <row r="226" spans="1:11" ht="14.4" customHeight="1" thickBot="1" x14ac:dyDescent="0.35">
      <c r="A226" s="641" t="s">
        <v>530</v>
      </c>
      <c r="B226" s="619">
        <v>44.003897116133999</v>
      </c>
      <c r="C226" s="619">
        <v>44.4</v>
      </c>
      <c r="D226" s="620">
        <v>0.39610288386499998</v>
      </c>
      <c r="E226" s="621">
        <v>1.0090015409949999</v>
      </c>
      <c r="F226" s="619">
        <v>49.490278912242999</v>
      </c>
      <c r="G226" s="620">
        <v>24.745139456120999</v>
      </c>
      <c r="H226" s="622">
        <v>3.7</v>
      </c>
      <c r="I226" s="619">
        <v>22.94</v>
      </c>
      <c r="J226" s="620">
        <v>-1.8051394561209999</v>
      </c>
      <c r="K226" s="623">
        <v>0.46352537314800002</v>
      </c>
    </row>
    <row r="227" spans="1:11" ht="14.4" customHeight="1" thickBot="1" x14ac:dyDescent="0.35">
      <c r="A227" s="641" t="s">
        <v>531</v>
      </c>
      <c r="B227" s="619">
        <v>0</v>
      </c>
      <c r="C227" s="619">
        <v>0</v>
      </c>
      <c r="D227" s="620">
        <v>0</v>
      </c>
      <c r="E227" s="629" t="s">
        <v>313</v>
      </c>
      <c r="F227" s="619">
        <v>0.33885715784199999</v>
      </c>
      <c r="G227" s="620">
        <v>0.16942857892099999</v>
      </c>
      <c r="H227" s="622">
        <v>0</v>
      </c>
      <c r="I227" s="619">
        <v>7.6100000000000001E-2</v>
      </c>
      <c r="J227" s="620">
        <v>-9.3328578920999994E-2</v>
      </c>
      <c r="K227" s="623">
        <v>0.22457840490700001</v>
      </c>
    </row>
    <row r="228" spans="1:11" ht="14.4" customHeight="1" thickBot="1" x14ac:dyDescent="0.35">
      <c r="A228" s="641" t="s">
        <v>532</v>
      </c>
      <c r="B228" s="619">
        <v>17.239318514573998</v>
      </c>
      <c r="C228" s="619">
        <v>17.931059999999999</v>
      </c>
      <c r="D228" s="620">
        <v>0.69174148542500002</v>
      </c>
      <c r="E228" s="621">
        <v>1.0401258022369999</v>
      </c>
      <c r="F228" s="619">
        <v>21.146339815506</v>
      </c>
      <c r="G228" s="620">
        <v>10.573169907753</v>
      </c>
      <c r="H228" s="622">
        <v>1.5170399999999999</v>
      </c>
      <c r="I228" s="619">
        <v>9.5991</v>
      </c>
      <c r="J228" s="620">
        <v>-0.97406990775299995</v>
      </c>
      <c r="K228" s="623">
        <v>0.45393671357499998</v>
      </c>
    </row>
    <row r="229" spans="1:11" ht="14.4" customHeight="1" thickBot="1" x14ac:dyDescent="0.35">
      <c r="A229" s="640" t="s">
        <v>533</v>
      </c>
      <c r="B229" s="624">
        <v>932.49242785899298</v>
      </c>
      <c r="C229" s="624">
        <v>982.08346000000097</v>
      </c>
      <c r="D229" s="625">
        <v>49.591032141008</v>
      </c>
      <c r="E229" s="631">
        <v>1.0531811633629999</v>
      </c>
      <c r="F229" s="624">
        <v>861.21953740777303</v>
      </c>
      <c r="G229" s="625">
        <v>430.60976870388703</v>
      </c>
      <c r="H229" s="627">
        <v>92.471260000000001</v>
      </c>
      <c r="I229" s="624">
        <v>472.63357999999999</v>
      </c>
      <c r="J229" s="625">
        <v>42.023811296113003</v>
      </c>
      <c r="K229" s="632">
        <v>0.54879570129400002</v>
      </c>
    </row>
    <row r="230" spans="1:11" ht="14.4" customHeight="1" thickBot="1" x14ac:dyDescent="0.35">
      <c r="A230" s="641" t="s">
        <v>534</v>
      </c>
      <c r="B230" s="619">
        <v>932.49242785899298</v>
      </c>
      <c r="C230" s="619">
        <v>982.08346000000097</v>
      </c>
      <c r="D230" s="620">
        <v>49.591032141008</v>
      </c>
      <c r="E230" s="621">
        <v>1.0531811633629999</v>
      </c>
      <c r="F230" s="619">
        <v>861.21953740777303</v>
      </c>
      <c r="G230" s="620">
        <v>430.60976870388703</v>
      </c>
      <c r="H230" s="622">
        <v>92.471260000000001</v>
      </c>
      <c r="I230" s="619">
        <v>472.63357999999999</v>
      </c>
      <c r="J230" s="620">
        <v>42.023811296113003</v>
      </c>
      <c r="K230" s="623">
        <v>0.54879570129400002</v>
      </c>
    </row>
    <row r="231" spans="1:11" ht="14.4" customHeight="1" thickBot="1" x14ac:dyDescent="0.35">
      <c r="A231" s="640" t="s">
        <v>535</v>
      </c>
      <c r="B231" s="624">
        <v>0</v>
      </c>
      <c r="C231" s="624">
        <v>2.4590000000000001</v>
      </c>
      <c r="D231" s="625">
        <v>2.4590000000000001</v>
      </c>
      <c r="E231" s="626" t="s">
        <v>313</v>
      </c>
      <c r="F231" s="624">
        <v>0</v>
      </c>
      <c r="G231" s="625">
        <v>0</v>
      </c>
      <c r="H231" s="627">
        <v>0.19800000000000001</v>
      </c>
      <c r="I231" s="624">
        <v>1.4570000000000001</v>
      </c>
      <c r="J231" s="625">
        <v>1.4570000000000001</v>
      </c>
      <c r="K231" s="628" t="s">
        <v>328</v>
      </c>
    </row>
    <row r="232" spans="1:11" ht="14.4" customHeight="1" thickBot="1" x14ac:dyDescent="0.35">
      <c r="A232" s="641" t="s">
        <v>536</v>
      </c>
      <c r="B232" s="619">
        <v>0</v>
      </c>
      <c r="C232" s="619">
        <v>2.4590000000000001</v>
      </c>
      <c r="D232" s="620">
        <v>2.4590000000000001</v>
      </c>
      <c r="E232" s="629" t="s">
        <v>313</v>
      </c>
      <c r="F232" s="619">
        <v>0</v>
      </c>
      <c r="G232" s="620">
        <v>0</v>
      </c>
      <c r="H232" s="622">
        <v>0.19800000000000001</v>
      </c>
      <c r="I232" s="619">
        <v>1.4570000000000001</v>
      </c>
      <c r="J232" s="620">
        <v>1.4570000000000001</v>
      </c>
      <c r="K232" s="630" t="s">
        <v>328</v>
      </c>
    </row>
    <row r="233" spans="1:11" ht="14.4" customHeight="1" thickBot="1" x14ac:dyDescent="0.35">
      <c r="A233" s="640" t="s">
        <v>537</v>
      </c>
      <c r="B233" s="624">
        <v>813</v>
      </c>
      <c r="C233" s="624">
        <v>742.93651000000102</v>
      </c>
      <c r="D233" s="625">
        <v>-70.063489999999007</v>
      </c>
      <c r="E233" s="631">
        <v>0.91382104550999999</v>
      </c>
      <c r="F233" s="624">
        <v>775.35354980963496</v>
      </c>
      <c r="G233" s="625">
        <v>387.67677490481799</v>
      </c>
      <c r="H233" s="627">
        <v>117.89682000000001</v>
      </c>
      <c r="I233" s="624">
        <v>356.41786999999999</v>
      </c>
      <c r="J233" s="625">
        <v>-31.258904904817001</v>
      </c>
      <c r="K233" s="632">
        <v>0.45968432089700001</v>
      </c>
    </row>
    <row r="234" spans="1:11" ht="14.4" customHeight="1" thickBot="1" x14ac:dyDescent="0.35">
      <c r="A234" s="641" t="s">
        <v>538</v>
      </c>
      <c r="B234" s="619">
        <v>813</v>
      </c>
      <c r="C234" s="619">
        <v>742.93651000000102</v>
      </c>
      <c r="D234" s="620">
        <v>-70.063489999999007</v>
      </c>
      <c r="E234" s="621">
        <v>0.91382104550999999</v>
      </c>
      <c r="F234" s="619">
        <v>775.35354980963496</v>
      </c>
      <c r="G234" s="620">
        <v>387.67677490481799</v>
      </c>
      <c r="H234" s="622">
        <v>117.89682000000001</v>
      </c>
      <c r="I234" s="619">
        <v>356.41786999999999</v>
      </c>
      <c r="J234" s="620">
        <v>-31.258904904817001</v>
      </c>
      <c r="K234" s="623">
        <v>0.45968432089700001</v>
      </c>
    </row>
    <row r="235" spans="1:11" ht="14.4" customHeight="1" thickBot="1" x14ac:dyDescent="0.35">
      <c r="A235" s="640" t="s">
        <v>539</v>
      </c>
      <c r="B235" s="624">
        <v>0</v>
      </c>
      <c r="C235" s="624">
        <v>1073.3836799999999</v>
      </c>
      <c r="D235" s="625">
        <v>1073.3836799999999</v>
      </c>
      <c r="E235" s="626" t="s">
        <v>313</v>
      </c>
      <c r="F235" s="624">
        <v>0</v>
      </c>
      <c r="G235" s="625">
        <v>0</v>
      </c>
      <c r="H235" s="627">
        <v>79.960350000000005</v>
      </c>
      <c r="I235" s="624">
        <v>451.32251000000002</v>
      </c>
      <c r="J235" s="625">
        <v>451.32251000000002</v>
      </c>
      <c r="K235" s="628" t="s">
        <v>328</v>
      </c>
    </row>
    <row r="236" spans="1:11" ht="14.4" customHeight="1" thickBot="1" x14ac:dyDescent="0.35">
      <c r="A236" s="641" t="s">
        <v>540</v>
      </c>
      <c r="B236" s="619">
        <v>0</v>
      </c>
      <c r="C236" s="619">
        <v>1073.3836799999999</v>
      </c>
      <c r="D236" s="620">
        <v>1073.3836799999999</v>
      </c>
      <c r="E236" s="629" t="s">
        <v>313</v>
      </c>
      <c r="F236" s="619">
        <v>0</v>
      </c>
      <c r="G236" s="620">
        <v>0</v>
      </c>
      <c r="H236" s="622">
        <v>79.960350000000005</v>
      </c>
      <c r="I236" s="619">
        <v>451.32251000000002</v>
      </c>
      <c r="J236" s="620">
        <v>451.32251000000002</v>
      </c>
      <c r="K236" s="630" t="s">
        <v>328</v>
      </c>
    </row>
    <row r="237" spans="1:11" ht="14.4" customHeight="1" thickBot="1" x14ac:dyDescent="0.35">
      <c r="A237" s="640" t="s">
        <v>541</v>
      </c>
      <c r="B237" s="624">
        <v>4924.7754472187598</v>
      </c>
      <c r="C237" s="624">
        <v>4732.7181800000099</v>
      </c>
      <c r="D237" s="625">
        <v>-192.05726721875899</v>
      </c>
      <c r="E237" s="631">
        <v>0.96100182246300003</v>
      </c>
      <c r="F237" s="624">
        <v>4715.5574433226102</v>
      </c>
      <c r="G237" s="625">
        <v>2357.7787216613101</v>
      </c>
      <c r="H237" s="627">
        <v>454.49756000000002</v>
      </c>
      <c r="I237" s="624">
        <v>2315.4073400000002</v>
      </c>
      <c r="J237" s="625">
        <v>-42.371381661306003</v>
      </c>
      <c r="K237" s="632">
        <v>0.49101455508199998</v>
      </c>
    </row>
    <row r="238" spans="1:11" ht="14.4" customHeight="1" thickBot="1" x14ac:dyDescent="0.35">
      <c r="A238" s="641" t="s">
        <v>542</v>
      </c>
      <c r="B238" s="619">
        <v>4924.7754472187598</v>
      </c>
      <c r="C238" s="619">
        <v>4732.7181800000099</v>
      </c>
      <c r="D238" s="620">
        <v>-192.05726721875899</v>
      </c>
      <c r="E238" s="621">
        <v>0.96100182246300003</v>
      </c>
      <c r="F238" s="619">
        <v>4715.5574433226102</v>
      </c>
      <c r="G238" s="620">
        <v>2357.7787216613101</v>
      </c>
      <c r="H238" s="622">
        <v>454.49756000000002</v>
      </c>
      <c r="I238" s="619">
        <v>2315.4073400000002</v>
      </c>
      <c r="J238" s="620">
        <v>-42.371381661306003</v>
      </c>
      <c r="K238" s="623">
        <v>0.49101455508199998</v>
      </c>
    </row>
    <row r="239" spans="1:11" ht="14.4" customHeight="1" thickBot="1" x14ac:dyDescent="0.35">
      <c r="A239" s="645" t="s">
        <v>543</v>
      </c>
      <c r="B239" s="624">
        <v>0</v>
      </c>
      <c r="C239" s="624">
        <v>11.819240000000001</v>
      </c>
      <c r="D239" s="625">
        <v>11.819240000000001</v>
      </c>
      <c r="E239" s="626" t="s">
        <v>313</v>
      </c>
      <c r="F239" s="624">
        <v>0</v>
      </c>
      <c r="G239" s="625">
        <v>0</v>
      </c>
      <c r="H239" s="627">
        <v>0.60675000000000001</v>
      </c>
      <c r="I239" s="624">
        <v>4.8744300000000003</v>
      </c>
      <c r="J239" s="625">
        <v>4.8744300000000003</v>
      </c>
      <c r="K239" s="628" t="s">
        <v>328</v>
      </c>
    </row>
    <row r="240" spans="1:11" ht="14.4" customHeight="1" thickBot="1" x14ac:dyDescent="0.35">
      <c r="A240" s="642" t="s">
        <v>544</v>
      </c>
      <c r="B240" s="624">
        <v>0</v>
      </c>
      <c r="C240" s="624">
        <v>11.819240000000001</v>
      </c>
      <c r="D240" s="625">
        <v>11.819240000000001</v>
      </c>
      <c r="E240" s="626" t="s">
        <v>313</v>
      </c>
      <c r="F240" s="624">
        <v>0</v>
      </c>
      <c r="G240" s="625">
        <v>0</v>
      </c>
      <c r="H240" s="627">
        <v>0.60675000000000001</v>
      </c>
      <c r="I240" s="624">
        <v>4.8744300000000003</v>
      </c>
      <c r="J240" s="625">
        <v>4.8744300000000003</v>
      </c>
      <c r="K240" s="628" t="s">
        <v>328</v>
      </c>
    </row>
    <row r="241" spans="1:11" ht="14.4" customHeight="1" thickBot="1" x14ac:dyDescent="0.35">
      <c r="A241" s="644" t="s">
        <v>545</v>
      </c>
      <c r="B241" s="624">
        <v>0</v>
      </c>
      <c r="C241" s="624">
        <v>11.819240000000001</v>
      </c>
      <c r="D241" s="625">
        <v>11.819240000000001</v>
      </c>
      <c r="E241" s="626" t="s">
        <v>313</v>
      </c>
      <c r="F241" s="624">
        <v>0</v>
      </c>
      <c r="G241" s="625">
        <v>0</v>
      </c>
      <c r="H241" s="627">
        <v>0.60675000000000001</v>
      </c>
      <c r="I241" s="624">
        <v>4.8744300000000003</v>
      </c>
      <c r="J241" s="625">
        <v>4.8744300000000003</v>
      </c>
      <c r="K241" s="628" t="s">
        <v>328</v>
      </c>
    </row>
    <row r="242" spans="1:11" ht="14.4" customHeight="1" thickBot="1" x14ac:dyDescent="0.35">
      <c r="A242" s="640" t="s">
        <v>546</v>
      </c>
      <c r="B242" s="624">
        <v>0</v>
      </c>
      <c r="C242" s="624">
        <v>11.819240000000001</v>
      </c>
      <c r="D242" s="625">
        <v>11.819240000000001</v>
      </c>
      <c r="E242" s="626" t="s">
        <v>313</v>
      </c>
      <c r="F242" s="624">
        <v>0</v>
      </c>
      <c r="G242" s="625">
        <v>0</v>
      </c>
      <c r="H242" s="627">
        <v>0.60675000000000001</v>
      </c>
      <c r="I242" s="624">
        <v>4.8744300000000003</v>
      </c>
      <c r="J242" s="625">
        <v>4.8744300000000003</v>
      </c>
      <c r="K242" s="628" t="s">
        <v>328</v>
      </c>
    </row>
    <row r="243" spans="1:11" ht="14.4" customHeight="1" thickBot="1" x14ac:dyDescent="0.35">
      <c r="A243" s="641" t="s">
        <v>547</v>
      </c>
      <c r="B243" s="619">
        <v>0</v>
      </c>
      <c r="C243" s="619">
        <v>11.819240000000001</v>
      </c>
      <c r="D243" s="620">
        <v>11.819240000000001</v>
      </c>
      <c r="E243" s="629" t="s">
        <v>313</v>
      </c>
      <c r="F243" s="619">
        <v>0</v>
      </c>
      <c r="G243" s="620">
        <v>0</v>
      </c>
      <c r="H243" s="622">
        <v>0.60675000000000001</v>
      </c>
      <c r="I243" s="619">
        <v>4.8744300000000003</v>
      </c>
      <c r="J243" s="620">
        <v>4.8744300000000003</v>
      </c>
      <c r="K243" s="630" t="s">
        <v>328</v>
      </c>
    </row>
    <row r="244" spans="1:11" ht="14.4" customHeight="1" thickBot="1" x14ac:dyDescent="0.35">
      <c r="A244" s="646"/>
      <c r="B244" s="619">
        <v>-21891.7878451461</v>
      </c>
      <c r="C244" s="619">
        <v>-22022.676820000001</v>
      </c>
      <c r="D244" s="620">
        <v>-130.88897485385701</v>
      </c>
      <c r="E244" s="621">
        <v>1.005978907514</v>
      </c>
      <c r="F244" s="619">
        <v>-20746.8911246916</v>
      </c>
      <c r="G244" s="620">
        <v>-10373.4455623458</v>
      </c>
      <c r="H244" s="622">
        <v>-1978.0150799999999</v>
      </c>
      <c r="I244" s="619">
        <v>-11898.031360000001</v>
      </c>
      <c r="J244" s="620">
        <v>-1524.5857976541899</v>
      </c>
      <c r="K244" s="623">
        <v>0.57348502426100001</v>
      </c>
    </row>
    <row r="245" spans="1:11" ht="14.4" customHeight="1" thickBot="1" x14ac:dyDescent="0.35">
      <c r="A245" s="647" t="s">
        <v>66</v>
      </c>
      <c r="B245" s="633">
        <v>-21891.7878451461</v>
      </c>
      <c r="C245" s="633">
        <v>-22022.676820000001</v>
      </c>
      <c r="D245" s="634">
        <v>-130.88897485386201</v>
      </c>
      <c r="E245" s="635" t="s">
        <v>313</v>
      </c>
      <c r="F245" s="633">
        <v>-20746.8911246916</v>
      </c>
      <c r="G245" s="634">
        <v>-10373.4455623458</v>
      </c>
      <c r="H245" s="633">
        <v>-1978.0150799999999</v>
      </c>
      <c r="I245" s="633">
        <v>-11898.031360000001</v>
      </c>
      <c r="J245" s="634">
        <v>-1524.5857976541899</v>
      </c>
      <c r="K245" s="636">
        <v>0.57348502426100001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312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257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548</v>
      </c>
      <c r="B5" s="649" t="s">
        <v>549</v>
      </c>
      <c r="C5" s="650" t="s">
        <v>550</v>
      </c>
      <c r="D5" s="650" t="s">
        <v>550</v>
      </c>
      <c r="E5" s="650"/>
      <c r="F5" s="650" t="s">
        <v>550</v>
      </c>
      <c r="G5" s="650" t="s">
        <v>550</v>
      </c>
      <c r="H5" s="650" t="s">
        <v>550</v>
      </c>
      <c r="I5" s="651" t="s">
        <v>550</v>
      </c>
      <c r="J5" s="652" t="s">
        <v>74</v>
      </c>
    </row>
    <row r="6" spans="1:10" ht="14.4" customHeight="1" x14ac:dyDescent="0.3">
      <c r="A6" s="648" t="s">
        <v>548</v>
      </c>
      <c r="B6" s="649" t="s">
        <v>323</v>
      </c>
      <c r="C6" s="650">
        <v>558.18821000000003</v>
      </c>
      <c r="D6" s="650">
        <v>553.13314999999989</v>
      </c>
      <c r="E6" s="650"/>
      <c r="F6" s="650">
        <v>621.68141000000003</v>
      </c>
      <c r="G6" s="650">
        <v>660.00005958445945</v>
      </c>
      <c r="H6" s="650">
        <v>-38.318649584459422</v>
      </c>
      <c r="I6" s="651">
        <v>0.94194144526504264</v>
      </c>
      <c r="J6" s="652" t="s">
        <v>1</v>
      </c>
    </row>
    <row r="7" spans="1:10" ht="14.4" customHeight="1" x14ac:dyDescent="0.3">
      <c r="A7" s="648" t="s">
        <v>548</v>
      </c>
      <c r="B7" s="649" t="s">
        <v>324</v>
      </c>
      <c r="C7" s="650" t="s">
        <v>550</v>
      </c>
      <c r="D7" s="650">
        <v>0</v>
      </c>
      <c r="E7" s="650"/>
      <c r="F7" s="650">
        <v>29.57779</v>
      </c>
      <c r="G7" s="650">
        <v>42.500003836877497</v>
      </c>
      <c r="H7" s="650">
        <v>-12.922213836877496</v>
      </c>
      <c r="I7" s="651">
        <v>0.69594793717018877</v>
      </c>
      <c r="J7" s="652" t="s">
        <v>1</v>
      </c>
    </row>
    <row r="8" spans="1:10" ht="14.4" customHeight="1" x14ac:dyDescent="0.3">
      <c r="A8" s="648" t="s">
        <v>548</v>
      </c>
      <c r="B8" s="649" t="s">
        <v>325</v>
      </c>
      <c r="C8" s="650">
        <v>36.904469999999996</v>
      </c>
      <c r="D8" s="650">
        <v>33.690539999999999</v>
      </c>
      <c r="E8" s="650"/>
      <c r="F8" s="650">
        <v>3.1751400000000003</v>
      </c>
      <c r="G8" s="650">
        <v>1.0000000902789998</v>
      </c>
      <c r="H8" s="650">
        <v>2.1751399097210005</v>
      </c>
      <c r="I8" s="651">
        <v>3.1751397133515629</v>
      </c>
      <c r="J8" s="652" t="s">
        <v>1</v>
      </c>
    </row>
    <row r="9" spans="1:10" ht="14.4" customHeight="1" x14ac:dyDescent="0.3">
      <c r="A9" s="648" t="s">
        <v>548</v>
      </c>
      <c r="B9" s="649" t="s">
        <v>326</v>
      </c>
      <c r="C9" s="650">
        <v>38.794919999999998</v>
      </c>
      <c r="D9" s="650">
        <v>2.6322999999999999</v>
      </c>
      <c r="E9" s="650"/>
      <c r="F9" s="650">
        <v>66.998800000000003</v>
      </c>
      <c r="G9" s="650">
        <v>65.000005868166497</v>
      </c>
      <c r="H9" s="650">
        <v>1.9987941318335061</v>
      </c>
      <c r="I9" s="651">
        <v>1.0307506761751295</v>
      </c>
      <c r="J9" s="652" t="s">
        <v>1</v>
      </c>
    </row>
    <row r="10" spans="1:10" ht="14.4" customHeight="1" x14ac:dyDescent="0.3">
      <c r="A10" s="648" t="s">
        <v>548</v>
      </c>
      <c r="B10" s="649" t="s">
        <v>327</v>
      </c>
      <c r="C10" s="650" t="s">
        <v>550</v>
      </c>
      <c r="D10" s="650">
        <v>0</v>
      </c>
      <c r="E10" s="650"/>
      <c r="F10" s="650" t="s">
        <v>550</v>
      </c>
      <c r="G10" s="650" t="s">
        <v>550</v>
      </c>
      <c r="H10" s="650" t="s">
        <v>550</v>
      </c>
      <c r="I10" s="651" t="s">
        <v>550</v>
      </c>
      <c r="J10" s="652" t="s">
        <v>1</v>
      </c>
    </row>
    <row r="11" spans="1:10" ht="14.4" customHeight="1" x14ac:dyDescent="0.3">
      <c r="A11" s="648" t="s">
        <v>548</v>
      </c>
      <c r="B11" s="649" t="s">
        <v>329</v>
      </c>
      <c r="C11" s="650">
        <v>330.41592000000003</v>
      </c>
      <c r="D11" s="650">
        <v>357.12711999999999</v>
      </c>
      <c r="E11" s="650"/>
      <c r="F11" s="650">
        <v>162.59207000000001</v>
      </c>
      <c r="G11" s="650">
        <v>300.000027083845</v>
      </c>
      <c r="H11" s="650">
        <v>-137.40795708384499</v>
      </c>
      <c r="I11" s="651">
        <v>0.54197351773757751</v>
      </c>
      <c r="J11" s="652" t="s">
        <v>1</v>
      </c>
    </row>
    <row r="12" spans="1:10" ht="14.4" customHeight="1" x14ac:dyDescent="0.3">
      <c r="A12" s="648" t="s">
        <v>548</v>
      </c>
      <c r="B12" s="649" t="s">
        <v>330</v>
      </c>
      <c r="C12" s="650">
        <v>3.9034700000000004</v>
      </c>
      <c r="D12" s="650">
        <v>2.7429100000000002</v>
      </c>
      <c r="E12" s="650"/>
      <c r="F12" s="650">
        <v>101.60106</v>
      </c>
      <c r="G12" s="650">
        <v>57.949975189336001</v>
      </c>
      <c r="H12" s="650">
        <v>43.651084810664003</v>
      </c>
      <c r="I12" s="651">
        <v>1.7532545901537626</v>
      </c>
      <c r="J12" s="652" t="s">
        <v>1</v>
      </c>
    </row>
    <row r="13" spans="1:10" ht="14.4" customHeight="1" x14ac:dyDescent="0.3">
      <c r="A13" s="648" t="s">
        <v>548</v>
      </c>
      <c r="B13" s="649" t="s">
        <v>331</v>
      </c>
      <c r="C13" s="650">
        <v>11.108999999999998</v>
      </c>
      <c r="D13" s="650">
        <v>8.2799999999999994</v>
      </c>
      <c r="E13" s="650"/>
      <c r="F13" s="650">
        <v>5.3819999999999997</v>
      </c>
      <c r="G13" s="650">
        <v>9.0000008125149993</v>
      </c>
      <c r="H13" s="650">
        <v>-3.6180008125149996</v>
      </c>
      <c r="I13" s="651">
        <v>0.59799994601289708</v>
      </c>
      <c r="J13" s="652" t="s">
        <v>1</v>
      </c>
    </row>
    <row r="14" spans="1:10" ht="14.4" customHeight="1" x14ac:dyDescent="0.3">
      <c r="A14" s="648" t="s">
        <v>548</v>
      </c>
      <c r="B14" s="649" t="s">
        <v>551</v>
      </c>
      <c r="C14" s="650">
        <v>979.31599000000006</v>
      </c>
      <c r="D14" s="650">
        <v>957.60601999999994</v>
      </c>
      <c r="E14" s="650"/>
      <c r="F14" s="650">
        <v>991.00827000000004</v>
      </c>
      <c r="G14" s="650">
        <v>1135.4500724654786</v>
      </c>
      <c r="H14" s="650">
        <v>-144.44180246547853</v>
      </c>
      <c r="I14" s="651">
        <v>0.87278894425375975</v>
      </c>
      <c r="J14" s="652" t="s">
        <v>552</v>
      </c>
    </row>
    <row r="16" spans="1:10" ht="14.4" customHeight="1" x14ac:dyDescent="0.3">
      <c r="A16" s="648" t="s">
        <v>548</v>
      </c>
      <c r="B16" s="649" t="s">
        <v>549</v>
      </c>
      <c r="C16" s="650" t="s">
        <v>550</v>
      </c>
      <c r="D16" s="650" t="s">
        <v>550</v>
      </c>
      <c r="E16" s="650"/>
      <c r="F16" s="650" t="s">
        <v>550</v>
      </c>
      <c r="G16" s="650" t="s">
        <v>550</v>
      </c>
      <c r="H16" s="650" t="s">
        <v>550</v>
      </c>
      <c r="I16" s="651" t="s">
        <v>550</v>
      </c>
      <c r="J16" s="652" t="s">
        <v>74</v>
      </c>
    </row>
    <row r="17" spans="1:10" ht="14.4" customHeight="1" x14ac:dyDescent="0.3">
      <c r="A17" s="648" t="s">
        <v>553</v>
      </c>
      <c r="B17" s="649" t="s">
        <v>554</v>
      </c>
      <c r="C17" s="650" t="s">
        <v>550</v>
      </c>
      <c r="D17" s="650" t="s">
        <v>550</v>
      </c>
      <c r="E17" s="650"/>
      <c r="F17" s="650" t="s">
        <v>550</v>
      </c>
      <c r="G17" s="650" t="s">
        <v>550</v>
      </c>
      <c r="H17" s="650" t="s">
        <v>550</v>
      </c>
      <c r="I17" s="651" t="s">
        <v>550</v>
      </c>
      <c r="J17" s="652" t="s">
        <v>0</v>
      </c>
    </row>
    <row r="18" spans="1:10" ht="14.4" customHeight="1" x14ac:dyDescent="0.3">
      <c r="A18" s="648" t="s">
        <v>553</v>
      </c>
      <c r="B18" s="649" t="s">
        <v>323</v>
      </c>
      <c r="C18" s="650">
        <v>257.17705000000001</v>
      </c>
      <c r="D18" s="650">
        <v>268.71866999999997</v>
      </c>
      <c r="E18" s="650"/>
      <c r="F18" s="650">
        <v>308.23737000000006</v>
      </c>
      <c r="G18" s="650">
        <v>310.20088557805849</v>
      </c>
      <c r="H18" s="650">
        <v>-1.9635155780584341</v>
      </c>
      <c r="I18" s="651">
        <v>0.99367018061731371</v>
      </c>
      <c r="J18" s="652" t="s">
        <v>1</v>
      </c>
    </row>
    <row r="19" spans="1:10" ht="14.4" customHeight="1" x14ac:dyDescent="0.3">
      <c r="A19" s="648" t="s">
        <v>553</v>
      </c>
      <c r="B19" s="649" t="s">
        <v>324</v>
      </c>
      <c r="C19" s="650" t="s">
        <v>550</v>
      </c>
      <c r="D19" s="650">
        <v>0</v>
      </c>
      <c r="E19" s="650"/>
      <c r="F19" s="650">
        <v>2.3950300000000002</v>
      </c>
      <c r="G19" s="650">
        <v>19.723266816947</v>
      </c>
      <c r="H19" s="650">
        <v>-17.328236816946998</v>
      </c>
      <c r="I19" s="651">
        <v>0.12143170917011056</v>
      </c>
      <c r="J19" s="652" t="s">
        <v>1</v>
      </c>
    </row>
    <row r="20" spans="1:10" ht="14.4" customHeight="1" x14ac:dyDescent="0.3">
      <c r="A20" s="648" t="s">
        <v>553</v>
      </c>
      <c r="B20" s="649" t="s">
        <v>325</v>
      </c>
      <c r="C20" s="650">
        <v>10.792479999999999</v>
      </c>
      <c r="D20" s="650">
        <v>25.290859999999999</v>
      </c>
      <c r="E20" s="650"/>
      <c r="F20" s="650">
        <v>1.7014900000000002</v>
      </c>
      <c r="G20" s="650">
        <v>0.38376299660399993</v>
      </c>
      <c r="H20" s="650">
        <v>1.3177270033960002</v>
      </c>
      <c r="I20" s="651">
        <v>4.4337000050990998</v>
      </c>
      <c r="J20" s="652" t="s">
        <v>1</v>
      </c>
    </row>
    <row r="21" spans="1:10" ht="14.4" customHeight="1" x14ac:dyDescent="0.3">
      <c r="A21" s="648" t="s">
        <v>553</v>
      </c>
      <c r="B21" s="649" t="s">
        <v>326</v>
      </c>
      <c r="C21" s="650">
        <v>27.268799999999999</v>
      </c>
      <c r="D21" s="650">
        <v>2.6322999999999999</v>
      </c>
      <c r="E21" s="650"/>
      <c r="F21" s="650">
        <v>0</v>
      </c>
      <c r="G21" s="650">
        <v>6.8135114399840004</v>
      </c>
      <c r="H21" s="650">
        <v>-6.8135114399840004</v>
      </c>
      <c r="I21" s="651">
        <v>0</v>
      </c>
      <c r="J21" s="652" t="s">
        <v>1</v>
      </c>
    </row>
    <row r="22" spans="1:10" ht="14.4" customHeight="1" x14ac:dyDescent="0.3">
      <c r="A22" s="648" t="s">
        <v>553</v>
      </c>
      <c r="B22" s="649" t="s">
        <v>327</v>
      </c>
      <c r="C22" s="650" t="s">
        <v>550</v>
      </c>
      <c r="D22" s="650">
        <v>0</v>
      </c>
      <c r="E22" s="650"/>
      <c r="F22" s="650" t="s">
        <v>550</v>
      </c>
      <c r="G22" s="650" t="s">
        <v>550</v>
      </c>
      <c r="H22" s="650" t="s">
        <v>550</v>
      </c>
      <c r="I22" s="651" t="s">
        <v>550</v>
      </c>
      <c r="J22" s="652" t="s">
        <v>1</v>
      </c>
    </row>
    <row r="23" spans="1:10" ht="14.4" customHeight="1" x14ac:dyDescent="0.3">
      <c r="A23" s="648" t="s">
        <v>553</v>
      </c>
      <c r="B23" s="649" t="s">
        <v>329</v>
      </c>
      <c r="C23" s="650">
        <v>204.09210000000002</v>
      </c>
      <c r="D23" s="650">
        <v>253.36580000000001</v>
      </c>
      <c r="E23" s="650"/>
      <c r="F23" s="650">
        <v>118.3458</v>
      </c>
      <c r="G23" s="650">
        <v>205.793221462703</v>
      </c>
      <c r="H23" s="650">
        <v>-87.447421462703005</v>
      </c>
      <c r="I23" s="651">
        <v>0.57507141954842489</v>
      </c>
      <c r="J23" s="652" t="s">
        <v>1</v>
      </c>
    </row>
    <row r="24" spans="1:10" ht="14.4" customHeight="1" x14ac:dyDescent="0.3">
      <c r="A24" s="648" t="s">
        <v>553</v>
      </c>
      <c r="B24" s="649" t="s">
        <v>330</v>
      </c>
      <c r="C24" s="650">
        <v>0.67696000000000001</v>
      </c>
      <c r="D24" s="650">
        <v>1.5153500000000002</v>
      </c>
      <c r="E24" s="650"/>
      <c r="F24" s="650">
        <v>44.81062</v>
      </c>
      <c r="G24" s="650">
        <v>26.392146357215001</v>
      </c>
      <c r="H24" s="650">
        <v>18.418473642784999</v>
      </c>
      <c r="I24" s="651">
        <v>1.6978770651500958</v>
      </c>
      <c r="J24" s="652" t="s">
        <v>1</v>
      </c>
    </row>
    <row r="25" spans="1:10" ht="14.4" customHeight="1" x14ac:dyDescent="0.3">
      <c r="A25" s="648" t="s">
        <v>553</v>
      </c>
      <c r="B25" s="649" t="s">
        <v>331</v>
      </c>
      <c r="C25" s="650">
        <v>0</v>
      </c>
      <c r="D25" s="650" t="s">
        <v>550</v>
      </c>
      <c r="E25" s="650"/>
      <c r="F25" s="650" t="s">
        <v>550</v>
      </c>
      <c r="G25" s="650" t="s">
        <v>550</v>
      </c>
      <c r="H25" s="650" t="s">
        <v>550</v>
      </c>
      <c r="I25" s="651" t="s">
        <v>550</v>
      </c>
      <c r="J25" s="652" t="s">
        <v>1</v>
      </c>
    </row>
    <row r="26" spans="1:10" ht="14.4" customHeight="1" x14ac:dyDescent="0.3">
      <c r="A26" s="648" t="s">
        <v>553</v>
      </c>
      <c r="B26" s="649" t="s">
        <v>555</v>
      </c>
      <c r="C26" s="650">
        <v>500.00739000000004</v>
      </c>
      <c r="D26" s="650">
        <v>551.52297999999996</v>
      </c>
      <c r="E26" s="650"/>
      <c r="F26" s="650">
        <v>475.49031000000002</v>
      </c>
      <c r="G26" s="650">
        <v>569.3067946515115</v>
      </c>
      <c r="H26" s="650">
        <v>-93.816484651511473</v>
      </c>
      <c r="I26" s="651">
        <v>0.83520926584243715</v>
      </c>
      <c r="J26" s="652" t="s">
        <v>556</v>
      </c>
    </row>
    <row r="27" spans="1:10" ht="14.4" customHeight="1" x14ac:dyDescent="0.3">
      <c r="A27" s="648" t="s">
        <v>550</v>
      </c>
      <c r="B27" s="649" t="s">
        <v>550</v>
      </c>
      <c r="C27" s="650" t="s">
        <v>550</v>
      </c>
      <c r="D27" s="650" t="s">
        <v>550</v>
      </c>
      <c r="E27" s="650"/>
      <c r="F27" s="650" t="s">
        <v>550</v>
      </c>
      <c r="G27" s="650" t="s">
        <v>550</v>
      </c>
      <c r="H27" s="650" t="s">
        <v>550</v>
      </c>
      <c r="I27" s="651" t="s">
        <v>550</v>
      </c>
      <c r="J27" s="652" t="s">
        <v>557</v>
      </c>
    </row>
    <row r="28" spans="1:10" ht="14.4" customHeight="1" x14ac:dyDescent="0.3">
      <c r="A28" s="648" t="s">
        <v>558</v>
      </c>
      <c r="B28" s="649" t="s">
        <v>559</v>
      </c>
      <c r="C28" s="650" t="s">
        <v>550</v>
      </c>
      <c r="D28" s="650" t="s">
        <v>550</v>
      </c>
      <c r="E28" s="650"/>
      <c r="F28" s="650" t="s">
        <v>550</v>
      </c>
      <c r="G28" s="650" t="s">
        <v>550</v>
      </c>
      <c r="H28" s="650" t="s">
        <v>550</v>
      </c>
      <c r="I28" s="651" t="s">
        <v>550</v>
      </c>
      <c r="J28" s="652" t="s">
        <v>0</v>
      </c>
    </row>
    <row r="29" spans="1:10" ht="14.4" customHeight="1" x14ac:dyDescent="0.3">
      <c r="A29" s="648" t="s">
        <v>558</v>
      </c>
      <c r="B29" s="649" t="s">
        <v>323</v>
      </c>
      <c r="C29" s="650">
        <v>19.845050000000001</v>
      </c>
      <c r="D29" s="650">
        <v>20.181789999999999</v>
      </c>
      <c r="E29" s="650"/>
      <c r="F29" s="650">
        <v>17.502610000000001</v>
      </c>
      <c r="G29" s="650">
        <v>24.579041333439001</v>
      </c>
      <c r="H29" s="650">
        <v>-7.0764313334390003</v>
      </c>
      <c r="I29" s="651">
        <v>0.71209490079616156</v>
      </c>
      <c r="J29" s="652" t="s">
        <v>1</v>
      </c>
    </row>
    <row r="30" spans="1:10" ht="14.4" customHeight="1" x14ac:dyDescent="0.3">
      <c r="A30" s="648" t="s">
        <v>558</v>
      </c>
      <c r="B30" s="649" t="s">
        <v>329</v>
      </c>
      <c r="C30" s="650">
        <v>0</v>
      </c>
      <c r="D30" s="650" t="s">
        <v>550</v>
      </c>
      <c r="E30" s="650"/>
      <c r="F30" s="650" t="s">
        <v>550</v>
      </c>
      <c r="G30" s="650" t="s">
        <v>550</v>
      </c>
      <c r="H30" s="650" t="s">
        <v>550</v>
      </c>
      <c r="I30" s="651" t="s">
        <v>550</v>
      </c>
      <c r="J30" s="652" t="s">
        <v>1</v>
      </c>
    </row>
    <row r="31" spans="1:10" ht="14.4" customHeight="1" x14ac:dyDescent="0.3">
      <c r="A31" s="648" t="s">
        <v>558</v>
      </c>
      <c r="B31" s="649" t="s">
        <v>331</v>
      </c>
      <c r="C31" s="650">
        <v>0</v>
      </c>
      <c r="D31" s="650" t="s">
        <v>550</v>
      </c>
      <c r="E31" s="650"/>
      <c r="F31" s="650">
        <v>0.41399999999999998</v>
      </c>
      <c r="G31" s="650">
        <v>0</v>
      </c>
      <c r="H31" s="650">
        <v>0.41399999999999998</v>
      </c>
      <c r="I31" s="651" t="s">
        <v>550</v>
      </c>
      <c r="J31" s="652" t="s">
        <v>1</v>
      </c>
    </row>
    <row r="32" spans="1:10" ht="14.4" customHeight="1" x14ac:dyDescent="0.3">
      <c r="A32" s="648" t="s">
        <v>558</v>
      </c>
      <c r="B32" s="649" t="s">
        <v>560</v>
      </c>
      <c r="C32" s="650">
        <v>19.845050000000001</v>
      </c>
      <c r="D32" s="650">
        <v>20.181789999999999</v>
      </c>
      <c r="E32" s="650"/>
      <c r="F32" s="650">
        <v>17.916610000000002</v>
      </c>
      <c r="G32" s="650">
        <v>24.579041333439001</v>
      </c>
      <c r="H32" s="650">
        <v>-6.6624313334389988</v>
      </c>
      <c r="I32" s="651">
        <v>0.72893851948672328</v>
      </c>
      <c r="J32" s="652" t="s">
        <v>556</v>
      </c>
    </row>
    <row r="33" spans="1:10" ht="14.4" customHeight="1" x14ac:dyDescent="0.3">
      <c r="A33" s="648" t="s">
        <v>550</v>
      </c>
      <c r="B33" s="649" t="s">
        <v>550</v>
      </c>
      <c r="C33" s="650" t="s">
        <v>550</v>
      </c>
      <c r="D33" s="650" t="s">
        <v>550</v>
      </c>
      <c r="E33" s="650"/>
      <c r="F33" s="650" t="s">
        <v>550</v>
      </c>
      <c r="G33" s="650" t="s">
        <v>550</v>
      </c>
      <c r="H33" s="650" t="s">
        <v>550</v>
      </c>
      <c r="I33" s="651" t="s">
        <v>550</v>
      </c>
      <c r="J33" s="652" t="s">
        <v>557</v>
      </c>
    </row>
    <row r="34" spans="1:10" ht="14.4" customHeight="1" x14ac:dyDescent="0.3">
      <c r="A34" s="648" t="s">
        <v>561</v>
      </c>
      <c r="B34" s="649" t="s">
        <v>562</v>
      </c>
      <c r="C34" s="650" t="s">
        <v>550</v>
      </c>
      <c r="D34" s="650" t="s">
        <v>550</v>
      </c>
      <c r="E34" s="650"/>
      <c r="F34" s="650" t="s">
        <v>550</v>
      </c>
      <c r="G34" s="650" t="s">
        <v>550</v>
      </c>
      <c r="H34" s="650" t="s">
        <v>550</v>
      </c>
      <c r="I34" s="651" t="s">
        <v>550</v>
      </c>
      <c r="J34" s="652" t="s">
        <v>0</v>
      </c>
    </row>
    <row r="35" spans="1:10" ht="14.4" customHeight="1" x14ac:dyDescent="0.3">
      <c r="A35" s="648" t="s">
        <v>561</v>
      </c>
      <c r="B35" s="649" t="s">
        <v>323</v>
      </c>
      <c r="C35" s="650">
        <v>281.16611</v>
      </c>
      <c r="D35" s="650">
        <v>264.23268999999999</v>
      </c>
      <c r="E35" s="650"/>
      <c r="F35" s="650">
        <v>295.94142999999997</v>
      </c>
      <c r="G35" s="650">
        <v>325.220132672962</v>
      </c>
      <c r="H35" s="650">
        <v>-29.278702672962027</v>
      </c>
      <c r="I35" s="651">
        <v>0.90997266241692243</v>
      </c>
      <c r="J35" s="652" t="s">
        <v>1</v>
      </c>
    </row>
    <row r="36" spans="1:10" ht="14.4" customHeight="1" x14ac:dyDescent="0.3">
      <c r="A36" s="648" t="s">
        <v>561</v>
      </c>
      <c r="B36" s="649" t="s">
        <v>324</v>
      </c>
      <c r="C36" s="650" t="s">
        <v>550</v>
      </c>
      <c r="D36" s="650">
        <v>0</v>
      </c>
      <c r="E36" s="650"/>
      <c r="F36" s="650">
        <v>27.182760000000002</v>
      </c>
      <c r="G36" s="650">
        <v>22.776737019930501</v>
      </c>
      <c r="H36" s="650">
        <v>4.4060229800695012</v>
      </c>
      <c r="I36" s="651">
        <v>1.1934439940283836</v>
      </c>
      <c r="J36" s="652" t="s">
        <v>1</v>
      </c>
    </row>
    <row r="37" spans="1:10" ht="14.4" customHeight="1" x14ac:dyDescent="0.3">
      <c r="A37" s="648" t="s">
        <v>561</v>
      </c>
      <c r="B37" s="649" t="s">
        <v>325</v>
      </c>
      <c r="C37" s="650">
        <v>26.111989999999999</v>
      </c>
      <c r="D37" s="650">
        <v>8.39968</v>
      </c>
      <c r="E37" s="650"/>
      <c r="F37" s="650">
        <v>1.4736500000000001</v>
      </c>
      <c r="G37" s="650">
        <v>0.61623709367500001</v>
      </c>
      <c r="H37" s="650">
        <v>0.85741290632500011</v>
      </c>
      <c r="I37" s="651">
        <v>2.3913685416301713</v>
      </c>
      <c r="J37" s="652" t="s">
        <v>1</v>
      </c>
    </row>
    <row r="38" spans="1:10" ht="14.4" customHeight="1" x14ac:dyDescent="0.3">
      <c r="A38" s="648" t="s">
        <v>561</v>
      </c>
      <c r="B38" s="649" t="s">
        <v>326</v>
      </c>
      <c r="C38" s="650">
        <v>11.526119999999999</v>
      </c>
      <c r="D38" s="650">
        <v>0</v>
      </c>
      <c r="E38" s="650"/>
      <c r="F38" s="650">
        <v>66.998800000000003</v>
      </c>
      <c r="G38" s="650">
        <v>58.186494428182499</v>
      </c>
      <c r="H38" s="650">
        <v>8.8123055718175038</v>
      </c>
      <c r="I38" s="651">
        <v>1.1514493295810115</v>
      </c>
      <c r="J38" s="652" t="s">
        <v>1</v>
      </c>
    </row>
    <row r="39" spans="1:10" ht="14.4" customHeight="1" x14ac:dyDescent="0.3">
      <c r="A39" s="648" t="s">
        <v>561</v>
      </c>
      <c r="B39" s="649" t="s">
        <v>329</v>
      </c>
      <c r="C39" s="650">
        <v>126.32381999999998</v>
      </c>
      <c r="D39" s="650">
        <v>103.76132</v>
      </c>
      <c r="E39" s="650"/>
      <c r="F39" s="650">
        <v>44.246270000000003</v>
      </c>
      <c r="G39" s="650">
        <v>94.206805621141996</v>
      </c>
      <c r="H39" s="650">
        <v>-49.960535621141993</v>
      </c>
      <c r="I39" s="651">
        <v>0.46967169418671179</v>
      </c>
      <c r="J39" s="652" t="s">
        <v>1</v>
      </c>
    </row>
    <row r="40" spans="1:10" ht="14.4" customHeight="1" x14ac:dyDescent="0.3">
      <c r="A40" s="648" t="s">
        <v>561</v>
      </c>
      <c r="B40" s="649" t="s">
        <v>330</v>
      </c>
      <c r="C40" s="650">
        <v>3.2265100000000002</v>
      </c>
      <c r="D40" s="650">
        <v>1.22756</v>
      </c>
      <c r="E40" s="650"/>
      <c r="F40" s="650">
        <v>56.790440000000004</v>
      </c>
      <c r="G40" s="650">
        <v>31.557828832121</v>
      </c>
      <c r="H40" s="650">
        <v>25.232611167879003</v>
      </c>
      <c r="I40" s="651">
        <v>1.7995674006000089</v>
      </c>
      <c r="J40" s="652" t="s">
        <v>1</v>
      </c>
    </row>
    <row r="41" spans="1:10" ht="14.4" customHeight="1" x14ac:dyDescent="0.3">
      <c r="A41" s="648" t="s">
        <v>561</v>
      </c>
      <c r="B41" s="649" t="s">
        <v>331</v>
      </c>
      <c r="C41" s="650">
        <v>11.108999999999998</v>
      </c>
      <c r="D41" s="650">
        <v>8.2799999999999994</v>
      </c>
      <c r="E41" s="650"/>
      <c r="F41" s="650">
        <v>4.968</v>
      </c>
      <c r="G41" s="650">
        <v>9.0000008125149993</v>
      </c>
      <c r="H41" s="650">
        <v>-4.0320008125149993</v>
      </c>
      <c r="I41" s="651">
        <v>0.55199995016575121</v>
      </c>
      <c r="J41" s="652" t="s">
        <v>1</v>
      </c>
    </row>
    <row r="42" spans="1:10" ht="14.4" customHeight="1" x14ac:dyDescent="0.3">
      <c r="A42" s="648" t="s">
        <v>561</v>
      </c>
      <c r="B42" s="649" t="s">
        <v>563</v>
      </c>
      <c r="C42" s="650">
        <v>459.46354999999994</v>
      </c>
      <c r="D42" s="650">
        <v>385.90124999999995</v>
      </c>
      <c r="E42" s="650"/>
      <c r="F42" s="650">
        <v>497.60135000000002</v>
      </c>
      <c r="G42" s="650">
        <v>541.56423648052805</v>
      </c>
      <c r="H42" s="650">
        <v>-43.962886480528027</v>
      </c>
      <c r="I42" s="651">
        <v>0.91882239719847392</v>
      </c>
      <c r="J42" s="652" t="s">
        <v>556</v>
      </c>
    </row>
    <row r="43" spans="1:10" ht="14.4" customHeight="1" x14ac:dyDescent="0.3">
      <c r="A43" s="648" t="s">
        <v>550</v>
      </c>
      <c r="B43" s="649" t="s">
        <v>550</v>
      </c>
      <c r="C43" s="650" t="s">
        <v>550</v>
      </c>
      <c r="D43" s="650" t="s">
        <v>550</v>
      </c>
      <c r="E43" s="650"/>
      <c r="F43" s="650" t="s">
        <v>550</v>
      </c>
      <c r="G43" s="650" t="s">
        <v>550</v>
      </c>
      <c r="H43" s="650" t="s">
        <v>550</v>
      </c>
      <c r="I43" s="651" t="s">
        <v>550</v>
      </c>
      <c r="J43" s="652" t="s">
        <v>557</v>
      </c>
    </row>
    <row r="44" spans="1:10" ht="14.4" customHeight="1" x14ac:dyDescent="0.3">
      <c r="A44" s="648" t="s">
        <v>548</v>
      </c>
      <c r="B44" s="649" t="s">
        <v>551</v>
      </c>
      <c r="C44" s="650">
        <v>979.31598999999994</v>
      </c>
      <c r="D44" s="650">
        <v>957.60601999999983</v>
      </c>
      <c r="E44" s="650"/>
      <c r="F44" s="650">
        <v>991.00826999999992</v>
      </c>
      <c r="G44" s="650">
        <v>1135.4500724654786</v>
      </c>
      <c r="H44" s="650">
        <v>-144.44180246547864</v>
      </c>
      <c r="I44" s="651">
        <v>0.87278894425375964</v>
      </c>
      <c r="J44" s="652" t="s">
        <v>552</v>
      </c>
    </row>
  </sheetData>
  <mergeCells count="3">
    <mergeCell ref="F3:I3"/>
    <mergeCell ref="C4:D4"/>
    <mergeCell ref="A1:I1"/>
  </mergeCells>
  <conditionalFormatting sqref="F15 F45:F65537">
    <cfRule type="cellIs" dxfId="76" priority="18" stopIfTrue="1" operator="greaterThan">
      <formula>1</formula>
    </cfRule>
  </conditionalFormatting>
  <conditionalFormatting sqref="H5:H14">
    <cfRule type="expression" dxfId="75" priority="14">
      <formula>$H5&gt;0</formula>
    </cfRule>
  </conditionalFormatting>
  <conditionalFormatting sqref="I5:I14">
    <cfRule type="expression" dxfId="74" priority="15">
      <formula>$I5&gt;1</formula>
    </cfRule>
  </conditionalFormatting>
  <conditionalFormatting sqref="B5:B14">
    <cfRule type="expression" dxfId="73" priority="11">
      <formula>OR($J5="NS",$J5="SumaNS",$J5="Účet")</formula>
    </cfRule>
  </conditionalFormatting>
  <conditionalFormatting sqref="B5:D14 F5:I14">
    <cfRule type="expression" dxfId="72" priority="17">
      <formula>AND($J5&lt;&gt;"",$J5&lt;&gt;"mezeraKL")</formula>
    </cfRule>
  </conditionalFormatting>
  <conditionalFormatting sqref="B5:D14 F5:I14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70" priority="13">
      <formula>OR($J5="SumaNS",$J5="NS")</formula>
    </cfRule>
  </conditionalFormatting>
  <conditionalFormatting sqref="A5:A14">
    <cfRule type="expression" dxfId="69" priority="9">
      <formula>AND($J5&lt;&gt;"mezeraKL",$J5&lt;&gt;"")</formula>
    </cfRule>
  </conditionalFormatting>
  <conditionalFormatting sqref="A5:A14">
    <cfRule type="expression" dxfId="68" priority="10">
      <formula>AND($J5&lt;&gt;"",$J5&lt;&gt;"mezeraKL")</formula>
    </cfRule>
  </conditionalFormatting>
  <conditionalFormatting sqref="H16:H44">
    <cfRule type="expression" dxfId="67" priority="5">
      <formula>$H16&gt;0</formula>
    </cfRule>
  </conditionalFormatting>
  <conditionalFormatting sqref="A16:A44">
    <cfRule type="expression" dxfId="66" priority="2">
      <formula>AND($J16&lt;&gt;"mezeraKL",$J16&lt;&gt;"")</formula>
    </cfRule>
  </conditionalFormatting>
  <conditionalFormatting sqref="I16:I44">
    <cfRule type="expression" dxfId="65" priority="6">
      <formula>$I16&gt;1</formula>
    </cfRule>
  </conditionalFormatting>
  <conditionalFormatting sqref="B16:B44">
    <cfRule type="expression" dxfId="64" priority="1">
      <formula>OR($J16="NS",$J16="SumaNS",$J16="Účet")</formula>
    </cfRule>
  </conditionalFormatting>
  <conditionalFormatting sqref="A16:D44 F16:I44">
    <cfRule type="expression" dxfId="63" priority="8">
      <formula>AND($J16&lt;&gt;"",$J16&lt;&gt;"mezeraKL")</formula>
    </cfRule>
  </conditionalFormatting>
  <conditionalFormatting sqref="B16:D44 F16:I44">
    <cfRule type="expression" dxfId="62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4 F16:I44">
    <cfRule type="expression" dxfId="61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0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312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171.06132379089186</v>
      </c>
      <c r="M3" s="207">
        <f>SUBTOTAL(9,M5:M1048576)</f>
        <v>6177.8499999999995</v>
      </c>
      <c r="N3" s="208">
        <f>SUBTOTAL(9,N5:N1048576)</f>
        <v>1056791.1991815611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548</v>
      </c>
      <c r="B5" s="659" t="s">
        <v>549</v>
      </c>
      <c r="C5" s="660" t="s">
        <v>553</v>
      </c>
      <c r="D5" s="661" t="s">
        <v>2158</v>
      </c>
      <c r="E5" s="660" t="s">
        <v>564</v>
      </c>
      <c r="F5" s="661" t="s">
        <v>2161</v>
      </c>
      <c r="G5" s="660"/>
      <c r="H5" s="660" t="s">
        <v>565</v>
      </c>
      <c r="I5" s="660" t="s">
        <v>566</v>
      </c>
      <c r="J5" s="660" t="s">
        <v>567</v>
      </c>
      <c r="K5" s="660" t="s">
        <v>568</v>
      </c>
      <c r="L5" s="662">
        <v>68.780130058411473</v>
      </c>
      <c r="M5" s="662">
        <v>7</v>
      </c>
      <c r="N5" s="663">
        <v>481.4609104088803</v>
      </c>
    </row>
    <row r="6" spans="1:14" ht="14.4" customHeight="1" x14ac:dyDescent="0.3">
      <c r="A6" s="664" t="s">
        <v>548</v>
      </c>
      <c r="B6" s="665" t="s">
        <v>549</v>
      </c>
      <c r="C6" s="666" t="s">
        <v>553</v>
      </c>
      <c r="D6" s="667" t="s">
        <v>2158</v>
      </c>
      <c r="E6" s="666" t="s">
        <v>564</v>
      </c>
      <c r="F6" s="667" t="s">
        <v>2161</v>
      </c>
      <c r="G6" s="666"/>
      <c r="H6" s="666" t="s">
        <v>569</v>
      </c>
      <c r="I6" s="666" t="s">
        <v>570</v>
      </c>
      <c r="J6" s="666" t="s">
        <v>571</v>
      </c>
      <c r="K6" s="666" t="s">
        <v>572</v>
      </c>
      <c r="L6" s="668">
        <v>40.550000000000011</v>
      </c>
      <c r="M6" s="668">
        <v>17</v>
      </c>
      <c r="N6" s="669">
        <v>689.35000000000014</v>
      </c>
    </row>
    <row r="7" spans="1:14" ht="14.4" customHeight="1" x14ac:dyDescent="0.3">
      <c r="A7" s="664" t="s">
        <v>548</v>
      </c>
      <c r="B7" s="665" t="s">
        <v>549</v>
      </c>
      <c r="C7" s="666" t="s">
        <v>553</v>
      </c>
      <c r="D7" s="667" t="s">
        <v>2158</v>
      </c>
      <c r="E7" s="666" t="s">
        <v>564</v>
      </c>
      <c r="F7" s="667" t="s">
        <v>2161</v>
      </c>
      <c r="G7" s="666"/>
      <c r="H7" s="666" t="s">
        <v>573</v>
      </c>
      <c r="I7" s="666" t="s">
        <v>574</v>
      </c>
      <c r="J7" s="666" t="s">
        <v>575</v>
      </c>
      <c r="K7" s="666" t="s">
        <v>576</v>
      </c>
      <c r="L7" s="668">
        <v>94.89982810417807</v>
      </c>
      <c r="M7" s="668">
        <v>9</v>
      </c>
      <c r="N7" s="669">
        <v>854.09845293760259</v>
      </c>
    </row>
    <row r="8" spans="1:14" ht="14.4" customHeight="1" x14ac:dyDescent="0.3">
      <c r="A8" s="664" t="s">
        <v>548</v>
      </c>
      <c r="B8" s="665" t="s">
        <v>549</v>
      </c>
      <c r="C8" s="666" t="s">
        <v>553</v>
      </c>
      <c r="D8" s="667" t="s">
        <v>2158</v>
      </c>
      <c r="E8" s="666" t="s">
        <v>564</v>
      </c>
      <c r="F8" s="667" t="s">
        <v>2161</v>
      </c>
      <c r="G8" s="666"/>
      <c r="H8" s="666" t="s">
        <v>577</v>
      </c>
      <c r="I8" s="666" t="s">
        <v>577</v>
      </c>
      <c r="J8" s="666" t="s">
        <v>578</v>
      </c>
      <c r="K8" s="666" t="s">
        <v>579</v>
      </c>
      <c r="L8" s="668">
        <v>103.32</v>
      </c>
      <c r="M8" s="668">
        <v>30</v>
      </c>
      <c r="N8" s="669">
        <v>3099.6</v>
      </c>
    </row>
    <row r="9" spans="1:14" ht="14.4" customHeight="1" x14ac:dyDescent="0.3">
      <c r="A9" s="664" t="s">
        <v>548</v>
      </c>
      <c r="B9" s="665" t="s">
        <v>549</v>
      </c>
      <c r="C9" s="666" t="s">
        <v>553</v>
      </c>
      <c r="D9" s="667" t="s">
        <v>2158</v>
      </c>
      <c r="E9" s="666" t="s">
        <v>564</v>
      </c>
      <c r="F9" s="667" t="s">
        <v>2161</v>
      </c>
      <c r="G9" s="666" t="s">
        <v>580</v>
      </c>
      <c r="H9" s="666" t="s">
        <v>581</v>
      </c>
      <c r="I9" s="666" t="s">
        <v>581</v>
      </c>
      <c r="J9" s="666" t="s">
        <v>582</v>
      </c>
      <c r="K9" s="666" t="s">
        <v>583</v>
      </c>
      <c r="L9" s="668">
        <v>171.59973446613506</v>
      </c>
      <c r="M9" s="668">
        <v>140</v>
      </c>
      <c r="N9" s="669">
        <v>24023.96282525891</v>
      </c>
    </row>
    <row r="10" spans="1:14" ht="14.4" customHeight="1" x14ac:dyDescent="0.3">
      <c r="A10" s="664" t="s">
        <v>548</v>
      </c>
      <c r="B10" s="665" t="s">
        <v>549</v>
      </c>
      <c r="C10" s="666" t="s">
        <v>553</v>
      </c>
      <c r="D10" s="667" t="s">
        <v>2158</v>
      </c>
      <c r="E10" s="666" t="s">
        <v>564</v>
      </c>
      <c r="F10" s="667" t="s">
        <v>2161</v>
      </c>
      <c r="G10" s="666" t="s">
        <v>580</v>
      </c>
      <c r="H10" s="666" t="s">
        <v>584</v>
      </c>
      <c r="I10" s="666" t="s">
        <v>584</v>
      </c>
      <c r="J10" s="666" t="s">
        <v>585</v>
      </c>
      <c r="K10" s="666" t="s">
        <v>586</v>
      </c>
      <c r="L10" s="668">
        <v>173.69000186283091</v>
      </c>
      <c r="M10" s="668">
        <v>8</v>
      </c>
      <c r="N10" s="669">
        <v>1389.5200149026473</v>
      </c>
    </row>
    <row r="11" spans="1:14" ht="14.4" customHeight="1" x14ac:dyDescent="0.3">
      <c r="A11" s="664" t="s">
        <v>548</v>
      </c>
      <c r="B11" s="665" t="s">
        <v>549</v>
      </c>
      <c r="C11" s="666" t="s">
        <v>553</v>
      </c>
      <c r="D11" s="667" t="s">
        <v>2158</v>
      </c>
      <c r="E11" s="666" t="s">
        <v>564</v>
      </c>
      <c r="F11" s="667" t="s">
        <v>2161</v>
      </c>
      <c r="G11" s="666" t="s">
        <v>580</v>
      </c>
      <c r="H11" s="666" t="s">
        <v>587</v>
      </c>
      <c r="I11" s="666" t="s">
        <v>587</v>
      </c>
      <c r="J11" s="666" t="s">
        <v>588</v>
      </c>
      <c r="K11" s="666" t="s">
        <v>586</v>
      </c>
      <c r="L11" s="668">
        <v>143</v>
      </c>
      <c r="M11" s="668">
        <v>3</v>
      </c>
      <c r="N11" s="669">
        <v>429</v>
      </c>
    </row>
    <row r="12" spans="1:14" ht="14.4" customHeight="1" x14ac:dyDescent="0.3">
      <c r="A12" s="664" t="s">
        <v>548</v>
      </c>
      <c r="B12" s="665" t="s">
        <v>549</v>
      </c>
      <c r="C12" s="666" t="s">
        <v>553</v>
      </c>
      <c r="D12" s="667" t="s">
        <v>2158</v>
      </c>
      <c r="E12" s="666" t="s">
        <v>564</v>
      </c>
      <c r="F12" s="667" t="s">
        <v>2161</v>
      </c>
      <c r="G12" s="666" t="s">
        <v>580</v>
      </c>
      <c r="H12" s="666" t="s">
        <v>589</v>
      </c>
      <c r="I12" s="666" t="s">
        <v>589</v>
      </c>
      <c r="J12" s="666" t="s">
        <v>582</v>
      </c>
      <c r="K12" s="666" t="s">
        <v>590</v>
      </c>
      <c r="L12" s="668">
        <v>92.950000000000017</v>
      </c>
      <c r="M12" s="668">
        <v>36</v>
      </c>
      <c r="N12" s="669">
        <v>3346.2000000000007</v>
      </c>
    </row>
    <row r="13" spans="1:14" ht="14.4" customHeight="1" x14ac:dyDescent="0.3">
      <c r="A13" s="664" t="s">
        <v>548</v>
      </c>
      <c r="B13" s="665" t="s">
        <v>549</v>
      </c>
      <c r="C13" s="666" t="s">
        <v>553</v>
      </c>
      <c r="D13" s="667" t="s">
        <v>2158</v>
      </c>
      <c r="E13" s="666" t="s">
        <v>564</v>
      </c>
      <c r="F13" s="667" t="s">
        <v>2161</v>
      </c>
      <c r="G13" s="666" t="s">
        <v>580</v>
      </c>
      <c r="H13" s="666" t="s">
        <v>591</v>
      </c>
      <c r="I13" s="666" t="s">
        <v>591</v>
      </c>
      <c r="J13" s="666" t="s">
        <v>582</v>
      </c>
      <c r="K13" s="666" t="s">
        <v>592</v>
      </c>
      <c r="L13" s="668">
        <v>93.499999510222295</v>
      </c>
      <c r="M13" s="668">
        <v>10</v>
      </c>
      <c r="N13" s="669">
        <v>934.99999510222301</v>
      </c>
    </row>
    <row r="14" spans="1:14" ht="14.4" customHeight="1" x14ac:dyDescent="0.3">
      <c r="A14" s="664" t="s">
        <v>548</v>
      </c>
      <c r="B14" s="665" t="s">
        <v>549</v>
      </c>
      <c r="C14" s="666" t="s">
        <v>553</v>
      </c>
      <c r="D14" s="667" t="s">
        <v>2158</v>
      </c>
      <c r="E14" s="666" t="s">
        <v>564</v>
      </c>
      <c r="F14" s="667" t="s">
        <v>2161</v>
      </c>
      <c r="G14" s="666" t="s">
        <v>580</v>
      </c>
      <c r="H14" s="666" t="s">
        <v>593</v>
      </c>
      <c r="I14" s="666" t="s">
        <v>594</v>
      </c>
      <c r="J14" s="666" t="s">
        <v>595</v>
      </c>
      <c r="K14" s="666" t="s">
        <v>596</v>
      </c>
      <c r="L14" s="668">
        <v>87.03</v>
      </c>
      <c r="M14" s="668">
        <v>36</v>
      </c>
      <c r="N14" s="669">
        <v>3133.08</v>
      </c>
    </row>
    <row r="15" spans="1:14" ht="14.4" customHeight="1" x14ac:dyDescent="0.3">
      <c r="A15" s="664" t="s">
        <v>548</v>
      </c>
      <c r="B15" s="665" t="s">
        <v>549</v>
      </c>
      <c r="C15" s="666" t="s">
        <v>553</v>
      </c>
      <c r="D15" s="667" t="s">
        <v>2158</v>
      </c>
      <c r="E15" s="666" t="s">
        <v>564</v>
      </c>
      <c r="F15" s="667" t="s">
        <v>2161</v>
      </c>
      <c r="G15" s="666" t="s">
        <v>580</v>
      </c>
      <c r="H15" s="666" t="s">
        <v>597</v>
      </c>
      <c r="I15" s="666" t="s">
        <v>598</v>
      </c>
      <c r="J15" s="666" t="s">
        <v>599</v>
      </c>
      <c r="K15" s="666" t="s">
        <v>600</v>
      </c>
      <c r="L15" s="668">
        <v>96.820000000000022</v>
      </c>
      <c r="M15" s="668">
        <v>8</v>
      </c>
      <c r="N15" s="669">
        <v>774.56000000000017</v>
      </c>
    </row>
    <row r="16" spans="1:14" ht="14.4" customHeight="1" x14ac:dyDescent="0.3">
      <c r="A16" s="664" t="s">
        <v>548</v>
      </c>
      <c r="B16" s="665" t="s">
        <v>549</v>
      </c>
      <c r="C16" s="666" t="s">
        <v>553</v>
      </c>
      <c r="D16" s="667" t="s">
        <v>2158</v>
      </c>
      <c r="E16" s="666" t="s">
        <v>564</v>
      </c>
      <c r="F16" s="667" t="s">
        <v>2161</v>
      </c>
      <c r="G16" s="666" t="s">
        <v>580</v>
      </c>
      <c r="H16" s="666" t="s">
        <v>601</v>
      </c>
      <c r="I16" s="666" t="s">
        <v>602</v>
      </c>
      <c r="J16" s="666" t="s">
        <v>603</v>
      </c>
      <c r="K16" s="666" t="s">
        <v>604</v>
      </c>
      <c r="L16" s="668">
        <v>64.540000000000006</v>
      </c>
      <c r="M16" s="668">
        <v>6</v>
      </c>
      <c r="N16" s="669">
        <v>387.24</v>
      </c>
    </row>
    <row r="17" spans="1:14" ht="14.4" customHeight="1" x14ac:dyDescent="0.3">
      <c r="A17" s="664" t="s">
        <v>548</v>
      </c>
      <c r="B17" s="665" t="s">
        <v>549</v>
      </c>
      <c r="C17" s="666" t="s">
        <v>553</v>
      </c>
      <c r="D17" s="667" t="s">
        <v>2158</v>
      </c>
      <c r="E17" s="666" t="s">
        <v>564</v>
      </c>
      <c r="F17" s="667" t="s">
        <v>2161</v>
      </c>
      <c r="G17" s="666" t="s">
        <v>580</v>
      </c>
      <c r="H17" s="666" t="s">
        <v>605</v>
      </c>
      <c r="I17" s="666" t="s">
        <v>606</v>
      </c>
      <c r="J17" s="666" t="s">
        <v>607</v>
      </c>
      <c r="K17" s="666" t="s">
        <v>608</v>
      </c>
      <c r="L17" s="668">
        <v>43.61999999999999</v>
      </c>
      <c r="M17" s="668">
        <v>1</v>
      </c>
      <c r="N17" s="669">
        <v>43.61999999999999</v>
      </c>
    </row>
    <row r="18" spans="1:14" ht="14.4" customHeight="1" x14ac:dyDescent="0.3">
      <c r="A18" s="664" t="s">
        <v>548</v>
      </c>
      <c r="B18" s="665" t="s">
        <v>549</v>
      </c>
      <c r="C18" s="666" t="s">
        <v>553</v>
      </c>
      <c r="D18" s="667" t="s">
        <v>2158</v>
      </c>
      <c r="E18" s="666" t="s">
        <v>564</v>
      </c>
      <c r="F18" s="667" t="s">
        <v>2161</v>
      </c>
      <c r="G18" s="666" t="s">
        <v>580</v>
      </c>
      <c r="H18" s="666" t="s">
        <v>609</v>
      </c>
      <c r="I18" s="666" t="s">
        <v>610</v>
      </c>
      <c r="J18" s="666" t="s">
        <v>611</v>
      </c>
      <c r="K18" s="666" t="s">
        <v>612</v>
      </c>
      <c r="L18" s="668">
        <v>79.438750000000013</v>
      </c>
      <c r="M18" s="668">
        <v>8</v>
      </c>
      <c r="N18" s="669">
        <v>635.5100000000001</v>
      </c>
    </row>
    <row r="19" spans="1:14" ht="14.4" customHeight="1" x14ac:dyDescent="0.3">
      <c r="A19" s="664" t="s">
        <v>548</v>
      </c>
      <c r="B19" s="665" t="s">
        <v>549</v>
      </c>
      <c r="C19" s="666" t="s">
        <v>553</v>
      </c>
      <c r="D19" s="667" t="s">
        <v>2158</v>
      </c>
      <c r="E19" s="666" t="s">
        <v>564</v>
      </c>
      <c r="F19" s="667" t="s">
        <v>2161</v>
      </c>
      <c r="G19" s="666" t="s">
        <v>580</v>
      </c>
      <c r="H19" s="666" t="s">
        <v>613</v>
      </c>
      <c r="I19" s="666" t="s">
        <v>614</v>
      </c>
      <c r="J19" s="666" t="s">
        <v>615</v>
      </c>
      <c r="K19" s="666" t="s">
        <v>616</v>
      </c>
      <c r="L19" s="668">
        <v>75.539244761137155</v>
      </c>
      <c r="M19" s="668">
        <v>11</v>
      </c>
      <c r="N19" s="669">
        <v>830.93169237250868</v>
      </c>
    </row>
    <row r="20" spans="1:14" ht="14.4" customHeight="1" x14ac:dyDescent="0.3">
      <c r="A20" s="664" t="s">
        <v>548</v>
      </c>
      <c r="B20" s="665" t="s">
        <v>549</v>
      </c>
      <c r="C20" s="666" t="s">
        <v>553</v>
      </c>
      <c r="D20" s="667" t="s">
        <v>2158</v>
      </c>
      <c r="E20" s="666" t="s">
        <v>564</v>
      </c>
      <c r="F20" s="667" t="s">
        <v>2161</v>
      </c>
      <c r="G20" s="666" t="s">
        <v>580</v>
      </c>
      <c r="H20" s="666" t="s">
        <v>617</v>
      </c>
      <c r="I20" s="666" t="s">
        <v>618</v>
      </c>
      <c r="J20" s="666" t="s">
        <v>619</v>
      </c>
      <c r="K20" s="666" t="s">
        <v>620</v>
      </c>
      <c r="L20" s="668">
        <v>27.75</v>
      </c>
      <c r="M20" s="668">
        <v>7</v>
      </c>
      <c r="N20" s="669">
        <v>194.25</v>
      </c>
    </row>
    <row r="21" spans="1:14" ht="14.4" customHeight="1" x14ac:dyDescent="0.3">
      <c r="A21" s="664" t="s">
        <v>548</v>
      </c>
      <c r="B21" s="665" t="s">
        <v>549</v>
      </c>
      <c r="C21" s="666" t="s">
        <v>553</v>
      </c>
      <c r="D21" s="667" t="s">
        <v>2158</v>
      </c>
      <c r="E21" s="666" t="s">
        <v>564</v>
      </c>
      <c r="F21" s="667" t="s">
        <v>2161</v>
      </c>
      <c r="G21" s="666" t="s">
        <v>580</v>
      </c>
      <c r="H21" s="666" t="s">
        <v>621</v>
      </c>
      <c r="I21" s="666" t="s">
        <v>622</v>
      </c>
      <c r="J21" s="666" t="s">
        <v>623</v>
      </c>
      <c r="K21" s="666" t="s">
        <v>624</v>
      </c>
      <c r="L21" s="668">
        <v>93.07</v>
      </c>
      <c r="M21" s="668">
        <v>1</v>
      </c>
      <c r="N21" s="669">
        <v>93.07</v>
      </c>
    </row>
    <row r="22" spans="1:14" ht="14.4" customHeight="1" x14ac:dyDescent="0.3">
      <c r="A22" s="664" t="s">
        <v>548</v>
      </c>
      <c r="B22" s="665" t="s">
        <v>549</v>
      </c>
      <c r="C22" s="666" t="s">
        <v>553</v>
      </c>
      <c r="D22" s="667" t="s">
        <v>2158</v>
      </c>
      <c r="E22" s="666" t="s">
        <v>564</v>
      </c>
      <c r="F22" s="667" t="s">
        <v>2161</v>
      </c>
      <c r="G22" s="666" t="s">
        <v>580</v>
      </c>
      <c r="H22" s="666" t="s">
        <v>625</v>
      </c>
      <c r="I22" s="666" t="s">
        <v>626</v>
      </c>
      <c r="J22" s="666" t="s">
        <v>627</v>
      </c>
      <c r="K22" s="666" t="s">
        <v>628</v>
      </c>
      <c r="L22" s="668">
        <v>77.609929836451727</v>
      </c>
      <c r="M22" s="668">
        <v>126</v>
      </c>
      <c r="N22" s="669">
        <v>9778.8511593929179</v>
      </c>
    </row>
    <row r="23" spans="1:14" ht="14.4" customHeight="1" x14ac:dyDescent="0.3">
      <c r="A23" s="664" t="s">
        <v>548</v>
      </c>
      <c r="B23" s="665" t="s">
        <v>549</v>
      </c>
      <c r="C23" s="666" t="s">
        <v>553</v>
      </c>
      <c r="D23" s="667" t="s">
        <v>2158</v>
      </c>
      <c r="E23" s="666" t="s">
        <v>564</v>
      </c>
      <c r="F23" s="667" t="s">
        <v>2161</v>
      </c>
      <c r="G23" s="666" t="s">
        <v>580</v>
      </c>
      <c r="H23" s="666" t="s">
        <v>629</v>
      </c>
      <c r="I23" s="666" t="s">
        <v>630</v>
      </c>
      <c r="J23" s="666" t="s">
        <v>631</v>
      </c>
      <c r="K23" s="666" t="s">
        <v>632</v>
      </c>
      <c r="L23" s="668">
        <v>59.39</v>
      </c>
      <c r="M23" s="668">
        <v>7</v>
      </c>
      <c r="N23" s="669">
        <v>415.73</v>
      </c>
    </row>
    <row r="24" spans="1:14" ht="14.4" customHeight="1" x14ac:dyDescent="0.3">
      <c r="A24" s="664" t="s">
        <v>548</v>
      </c>
      <c r="B24" s="665" t="s">
        <v>549</v>
      </c>
      <c r="C24" s="666" t="s">
        <v>553</v>
      </c>
      <c r="D24" s="667" t="s">
        <v>2158</v>
      </c>
      <c r="E24" s="666" t="s">
        <v>564</v>
      </c>
      <c r="F24" s="667" t="s">
        <v>2161</v>
      </c>
      <c r="G24" s="666" t="s">
        <v>580</v>
      </c>
      <c r="H24" s="666" t="s">
        <v>633</v>
      </c>
      <c r="I24" s="666" t="s">
        <v>634</v>
      </c>
      <c r="J24" s="666" t="s">
        <v>635</v>
      </c>
      <c r="K24" s="666" t="s">
        <v>636</v>
      </c>
      <c r="L24" s="668">
        <v>40.193333333333328</v>
      </c>
      <c r="M24" s="668">
        <v>3</v>
      </c>
      <c r="N24" s="669">
        <v>120.57999999999998</v>
      </c>
    </row>
    <row r="25" spans="1:14" ht="14.4" customHeight="1" x14ac:dyDescent="0.3">
      <c r="A25" s="664" t="s">
        <v>548</v>
      </c>
      <c r="B25" s="665" t="s">
        <v>549</v>
      </c>
      <c r="C25" s="666" t="s">
        <v>553</v>
      </c>
      <c r="D25" s="667" t="s">
        <v>2158</v>
      </c>
      <c r="E25" s="666" t="s">
        <v>564</v>
      </c>
      <c r="F25" s="667" t="s">
        <v>2161</v>
      </c>
      <c r="G25" s="666" t="s">
        <v>580</v>
      </c>
      <c r="H25" s="666" t="s">
        <v>637</v>
      </c>
      <c r="I25" s="666" t="s">
        <v>638</v>
      </c>
      <c r="J25" s="666" t="s">
        <v>639</v>
      </c>
      <c r="K25" s="666" t="s">
        <v>640</v>
      </c>
      <c r="L25" s="668">
        <v>66.149952544114569</v>
      </c>
      <c r="M25" s="668">
        <v>1</v>
      </c>
      <c r="N25" s="669">
        <v>66.149952544114569</v>
      </c>
    </row>
    <row r="26" spans="1:14" ht="14.4" customHeight="1" x14ac:dyDescent="0.3">
      <c r="A26" s="664" t="s">
        <v>548</v>
      </c>
      <c r="B26" s="665" t="s">
        <v>549</v>
      </c>
      <c r="C26" s="666" t="s">
        <v>553</v>
      </c>
      <c r="D26" s="667" t="s">
        <v>2158</v>
      </c>
      <c r="E26" s="666" t="s">
        <v>564</v>
      </c>
      <c r="F26" s="667" t="s">
        <v>2161</v>
      </c>
      <c r="G26" s="666" t="s">
        <v>580</v>
      </c>
      <c r="H26" s="666" t="s">
        <v>641</v>
      </c>
      <c r="I26" s="666" t="s">
        <v>642</v>
      </c>
      <c r="J26" s="666" t="s">
        <v>643</v>
      </c>
      <c r="K26" s="666" t="s">
        <v>644</v>
      </c>
      <c r="L26" s="668">
        <v>58.319336758684948</v>
      </c>
      <c r="M26" s="668">
        <v>5</v>
      </c>
      <c r="N26" s="669">
        <v>291.59668379342475</v>
      </c>
    </row>
    <row r="27" spans="1:14" ht="14.4" customHeight="1" x14ac:dyDescent="0.3">
      <c r="A27" s="664" t="s">
        <v>548</v>
      </c>
      <c r="B27" s="665" t="s">
        <v>549</v>
      </c>
      <c r="C27" s="666" t="s">
        <v>553</v>
      </c>
      <c r="D27" s="667" t="s">
        <v>2158</v>
      </c>
      <c r="E27" s="666" t="s">
        <v>564</v>
      </c>
      <c r="F27" s="667" t="s">
        <v>2161</v>
      </c>
      <c r="G27" s="666" t="s">
        <v>580</v>
      </c>
      <c r="H27" s="666" t="s">
        <v>645</v>
      </c>
      <c r="I27" s="666" t="s">
        <v>646</v>
      </c>
      <c r="J27" s="666" t="s">
        <v>647</v>
      </c>
      <c r="K27" s="666" t="s">
        <v>648</v>
      </c>
      <c r="L27" s="668">
        <v>41.35</v>
      </c>
      <c r="M27" s="668">
        <v>2</v>
      </c>
      <c r="N27" s="669">
        <v>82.7</v>
      </c>
    </row>
    <row r="28" spans="1:14" ht="14.4" customHeight="1" x14ac:dyDescent="0.3">
      <c r="A28" s="664" t="s">
        <v>548</v>
      </c>
      <c r="B28" s="665" t="s">
        <v>549</v>
      </c>
      <c r="C28" s="666" t="s">
        <v>553</v>
      </c>
      <c r="D28" s="667" t="s">
        <v>2158</v>
      </c>
      <c r="E28" s="666" t="s">
        <v>564</v>
      </c>
      <c r="F28" s="667" t="s">
        <v>2161</v>
      </c>
      <c r="G28" s="666" t="s">
        <v>580</v>
      </c>
      <c r="H28" s="666" t="s">
        <v>649</v>
      </c>
      <c r="I28" s="666" t="s">
        <v>650</v>
      </c>
      <c r="J28" s="666" t="s">
        <v>651</v>
      </c>
      <c r="K28" s="666" t="s">
        <v>652</v>
      </c>
      <c r="L28" s="668">
        <v>90.38000000000001</v>
      </c>
      <c r="M28" s="668">
        <v>1</v>
      </c>
      <c r="N28" s="669">
        <v>90.38000000000001</v>
      </c>
    </row>
    <row r="29" spans="1:14" ht="14.4" customHeight="1" x14ac:dyDescent="0.3">
      <c r="A29" s="664" t="s">
        <v>548</v>
      </c>
      <c r="B29" s="665" t="s">
        <v>549</v>
      </c>
      <c r="C29" s="666" t="s">
        <v>553</v>
      </c>
      <c r="D29" s="667" t="s">
        <v>2158</v>
      </c>
      <c r="E29" s="666" t="s">
        <v>564</v>
      </c>
      <c r="F29" s="667" t="s">
        <v>2161</v>
      </c>
      <c r="G29" s="666" t="s">
        <v>580</v>
      </c>
      <c r="H29" s="666" t="s">
        <v>653</v>
      </c>
      <c r="I29" s="666" t="s">
        <v>654</v>
      </c>
      <c r="J29" s="666" t="s">
        <v>655</v>
      </c>
      <c r="K29" s="666" t="s">
        <v>656</v>
      </c>
      <c r="L29" s="668">
        <v>104.86963225670753</v>
      </c>
      <c r="M29" s="668">
        <v>4</v>
      </c>
      <c r="N29" s="669">
        <v>419.47852902683013</v>
      </c>
    </row>
    <row r="30" spans="1:14" ht="14.4" customHeight="1" x14ac:dyDescent="0.3">
      <c r="A30" s="664" t="s">
        <v>548</v>
      </c>
      <c r="B30" s="665" t="s">
        <v>549</v>
      </c>
      <c r="C30" s="666" t="s">
        <v>553</v>
      </c>
      <c r="D30" s="667" t="s">
        <v>2158</v>
      </c>
      <c r="E30" s="666" t="s">
        <v>564</v>
      </c>
      <c r="F30" s="667" t="s">
        <v>2161</v>
      </c>
      <c r="G30" s="666" t="s">
        <v>580</v>
      </c>
      <c r="H30" s="666" t="s">
        <v>657</v>
      </c>
      <c r="I30" s="666" t="s">
        <v>658</v>
      </c>
      <c r="J30" s="666" t="s">
        <v>659</v>
      </c>
      <c r="K30" s="666" t="s">
        <v>660</v>
      </c>
      <c r="L30" s="668">
        <v>283.56000000000017</v>
      </c>
      <c r="M30" s="668">
        <v>2</v>
      </c>
      <c r="N30" s="669">
        <v>567.12000000000035</v>
      </c>
    </row>
    <row r="31" spans="1:14" ht="14.4" customHeight="1" x14ac:dyDescent="0.3">
      <c r="A31" s="664" t="s">
        <v>548</v>
      </c>
      <c r="B31" s="665" t="s">
        <v>549</v>
      </c>
      <c r="C31" s="666" t="s">
        <v>553</v>
      </c>
      <c r="D31" s="667" t="s">
        <v>2158</v>
      </c>
      <c r="E31" s="666" t="s">
        <v>564</v>
      </c>
      <c r="F31" s="667" t="s">
        <v>2161</v>
      </c>
      <c r="G31" s="666" t="s">
        <v>580</v>
      </c>
      <c r="H31" s="666" t="s">
        <v>661</v>
      </c>
      <c r="I31" s="666" t="s">
        <v>662</v>
      </c>
      <c r="J31" s="666" t="s">
        <v>663</v>
      </c>
      <c r="K31" s="666" t="s">
        <v>664</v>
      </c>
      <c r="L31" s="668">
        <v>41.139999999999986</v>
      </c>
      <c r="M31" s="668">
        <v>1</v>
      </c>
      <c r="N31" s="669">
        <v>41.139999999999986</v>
      </c>
    </row>
    <row r="32" spans="1:14" ht="14.4" customHeight="1" x14ac:dyDescent="0.3">
      <c r="A32" s="664" t="s">
        <v>548</v>
      </c>
      <c r="B32" s="665" t="s">
        <v>549</v>
      </c>
      <c r="C32" s="666" t="s">
        <v>553</v>
      </c>
      <c r="D32" s="667" t="s">
        <v>2158</v>
      </c>
      <c r="E32" s="666" t="s">
        <v>564</v>
      </c>
      <c r="F32" s="667" t="s">
        <v>2161</v>
      </c>
      <c r="G32" s="666" t="s">
        <v>580</v>
      </c>
      <c r="H32" s="666" t="s">
        <v>665</v>
      </c>
      <c r="I32" s="666" t="s">
        <v>666</v>
      </c>
      <c r="J32" s="666" t="s">
        <v>667</v>
      </c>
      <c r="K32" s="666" t="s">
        <v>668</v>
      </c>
      <c r="L32" s="668">
        <v>93.533293389272345</v>
      </c>
      <c r="M32" s="668">
        <v>18</v>
      </c>
      <c r="N32" s="669">
        <v>1683.5992810069022</v>
      </c>
    </row>
    <row r="33" spans="1:14" ht="14.4" customHeight="1" x14ac:dyDescent="0.3">
      <c r="A33" s="664" t="s">
        <v>548</v>
      </c>
      <c r="B33" s="665" t="s">
        <v>549</v>
      </c>
      <c r="C33" s="666" t="s">
        <v>553</v>
      </c>
      <c r="D33" s="667" t="s">
        <v>2158</v>
      </c>
      <c r="E33" s="666" t="s">
        <v>564</v>
      </c>
      <c r="F33" s="667" t="s">
        <v>2161</v>
      </c>
      <c r="G33" s="666" t="s">
        <v>580</v>
      </c>
      <c r="H33" s="666" t="s">
        <v>669</v>
      </c>
      <c r="I33" s="666" t="s">
        <v>669</v>
      </c>
      <c r="J33" s="666" t="s">
        <v>670</v>
      </c>
      <c r="K33" s="666" t="s">
        <v>671</v>
      </c>
      <c r="L33" s="668">
        <v>36.54001333498725</v>
      </c>
      <c r="M33" s="668">
        <v>80</v>
      </c>
      <c r="N33" s="669">
        <v>2923.2010667989803</v>
      </c>
    </row>
    <row r="34" spans="1:14" ht="14.4" customHeight="1" x14ac:dyDescent="0.3">
      <c r="A34" s="664" t="s">
        <v>548</v>
      </c>
      <c r="B34" s="665" t="s">
        <v>549</v>
      </c>
      <c r="C34" s="666" t="s">
        <v>553</v>
      </c>
      <c r="D34" s="667" t="s">
        <v>2158</v>
      </c>
      <c r="E34" s="666" t="s">
        <v>564</v>
      </c>
      <c r="F34" s="667" t="s">
        <v>2161</v>
      </c>
      <c r="G34" s="666" t="s">
        <v>580</v>
      </c>
      <c r="H34" s="666" t="s">
        <v>672</v>
      </c>
      <c r="I34" s="666" t="s">
        <v>673</v>
      </c>
      <c r="J34" s="666" t="s">
        <v>674</v>
      </c>
      <c r="K34" s="666" t="s">
        <v>675</v>
      </c>
      <c r="L34" s="668">
        <v>33.929709552902494</v>
      </c>
      <c r="M34" s="668">
        <v>68</v>
      </c>
      <c r="N34" s="669">
        <v>2307.2202495973697</v>
      </c>
    </row>
    <row r="35" spans="1:14" ht="14.4" customHeight="1" x14ac:dyDescent="0.3">
      <c r="A35" s="664" t="s">
        <v>548</v>
      </c>
      <c r="B35" s="665" t="s">
        <v>549</v>
      </c>
      <c r="C35" s="666" t="s">
        <v>553</v>
      </c>
      <c r="D35" s="667" t="s">
        <v>2158</v>
      </c>
      <c r="E35" s="666" t="s">
        <v>564</v>
      </c>
      <c r="F35" s="667" t="s">
        <v>2161</v>
      </c>
      <c r="G35" s="666" t="s">
        <v>580</v>
      </c>
      <c r="H35" s="666" t="s">
        <v>676</v>
      </c>
      <c r="I35" s="666" t="s">
        <v>677</v>
      </c>
      <c r="J35" s="666" t="s">
        <v>678</v>
      </c>
      <c r="K35" s="666" t="s">
        <v>679</v>
      </c>
      <c r="L35" s="668">
        <v>231.69999999999996</v>
      </c>
      <c r="M35" s="668">
        <v>1</v>
      </c>
      <c r="N35" s="669">
        <v>231.69999999999996</v>
      </c>
    </row>
    <row r="36" spans="1:14" ht="14.4" customHeight="1" x14ac:dyDescent="0.3">
      <c r="A36" s="664" t="s">
        <v>548</v>
      </c>
      <c r="B36" s="665" t="s">
        <v>549</v>
      </c>
      <c r="C36" s="666" t="s">
        <v>553</v>
      </c>
      <c r="D36" s="667" t="s">
        <v>2158</v>
      </c>
      <c r="E36" s="666" t="s">
        <v>564</v>
      </c>
      <c r="F36" s="667" t="s">
        <v>2161</v>
      </c>
      <c r="G36" s="666" t="s">
        <v>580</v>
      </c>
      <c r="H36" s="666" t="s">
        <v>680</v>
      </c>
      <c r="I36" s="666" t="s">
        <v>681</v>
      </c>
      <c r="J36" s="666" t="s">
        <v>682</v>
      </c>
      <c r="K36" s="666" t="s">
        <v>683</v>
      </c>
      <c r="L36" s="668">
        <v>270.60991542048407</v>
      </c>
      <c r="M36" s="668">
        <v>7</v>
      </c>
      <c r="N36" s="669">
        <v>1894.2694079433884</v>
      </c>
    </row>
    <row r="37" spans="1:14" ht="14.4" customHeight="1" x14ac:dyDescent="0.3">
      <c r="A37" s="664" t="s">
        <v>548</v>
      </c>
      <c r="B37" s="665" t="s">
        <v>549</v>
      </c>
      <c r="C37" s="666" t="s">
        <v>553</v>
      </c>
      <c r="D37" s="667" t="s">
        <v>2158</v>
      </c>
      <c r="E37" s="666" t="s">
        <v>564</v>
      </c>
      <c r="F37" s="667" t="s">
        <v>2161</v>
      </c>
      <c r="G37" s="666" t="s">
        <v>580</v>
      </c>
      <c r="H37" s="666" t="s">
        <v>684</v>
      </c>
      <c r="I37" s="666" t="s">
        <v>685</v>
      </c>
      <c r="J37" s="666" t="s">
        <v>686</v>
      </c>
      <c r="K37" s="666" t="s">
        <v>683</v>
      </c>
      <c r="L37" s="668">
        <v>270.6099999999999</v>
      </c>
      <c r="M37" s="668">
        <v>1</v>
      </c>
      <c r="N37" s="669">
        <v>270.6099999999999</v>
      </c>
    </row>
    <row r="38" spans="1:14" ht="14.4" customHeight="1" x14ac:dyDescent="0.3">
      <c r="A38" s="664" t="s">
        <v>548</v>
      </c>
      <c r="B38" s="665" t="s">
        <v>549</v>
      </c>
      <c r="C38" s="666" t="s">
        <v>553</v>
      </c>
      <c r="D38" s="667" t="s">
        <v>2158</v>
      </c>
      <c r="E38" s="666" t="s">
        <v>564</v>
      </c>
      <c r="F38" s="667" t="s">
        <v>2161</v>
      </c>
      <c r="G38" s="666" t="s">
        <v>580</v>
      </c>
      <c r="H38" s="666" t="s">
        <v>687</v>
      </c>
      <c r="I38" s="666" t="s">
        <v>688</v>
      </c>
      <c r="J38" s="666" t="s">
        <v>689</v>
      </c>
      <c r="K38" s="666" t="s">
        <v>690</v>
      </c>
      <c r="L38" s="668">
        <v>55.46</v>
      </c>
      <c r="M38" s="668">
        <v>4</v>
      </c>
      <c r="N38" s="669">
        <v>221.84</v>
      </c>
    </row>
    <row r="39" spans="1:14" ht="14.4" customHeight="1" x14ac:dyDescent="0.3">
      <c r="A39" s="664" t="s">
        <v>548</v>
      </c>
      <c r="B39" s="665" t="s">
        <v>549</v>
      </c>
      <c r="C39" s="666" t="s">
        <v>553</v>
      </c>
      <c r="D39" s="667" t="s">
        <v>2158</v>
      </c>
      <c r="E39" s="666" t="s">
        <v>564</v>
      </c>
      <c r="F39" s="667" t="s">
        <v>2161</v>
      </c>
      <c r="G39" s="666" t="s">
        <v>580</v>
      </c>
      <c r="H39" s="666" t="s">
        <v>691</v>
      </c>
      <c r="I39" s="666" t="s">
        <v>692</v>
      </c>
      <c r="J39" s="666" t="s">
        <v>693</v>
      </c>
      <c r="K39" s="666" t="s">
        <v>694</v>
      </c>
      <c r="L39" s="668">
        <v>71.17</v>
      </c>
      <c r="M39" s="668">
        <v>2</v>
      </c>
      <c r="N39" s="669">
        <v>142.34</v>
      </c>
    </row>
    <row r="40" spans="1:14" ht="14.4" customHeight="1" x14ac:dyDescent="0.3">
      <c r="A40" s="664" t="s">
        <v>548</v>
      </c>
      <c r="B40" s="665" t="s">
        <v>549</v>
      </c>
      <c r="C40" s="666" t="s">
        <v>553</v>
      </c>
      <c r="D40" s="667" t="s">
        <v>2158</v>
      </c>
      <c r="E40" s="666" t="s">
        <v>564</v>
      </c>
      <c r="F40" s="667" t="s">
        <v>2161</v>
      </c>
      <c r="G40" s="666" t="s">
        <v>580</v>
      </c>
      <c r="H40" s="666" t="s">
        <v>695</v>
      </c>
      <c r="I40" s="666" t="s">
        <v>696</v>
      </c>
      <c r="J40" s="666" t="s">
        <v>697</v>
      </c>
      <c r="K40" s="666" t="s">
        <v>698</v>
      </c>
      <c r="L40" s="668">
        <v>45.452679889403704</v>
      </c>
      <c r="M40" s="668">
        <v>296</v>
      </c>
      <c r="N40" s="669">
        <v>13453.993247263496</v>
      </c>
    </row>
    <row r="41" spans="1:14" ht="14.4" customHeight="1" x14ac:dyDescent="0.3">
      <c r="A41" s="664" t="s">
        <v>548</v>
      </c>
      <c r="B41" s="665" t="s">
        <v>549</v>
      </c>
      <c r="C41" s="666" t="s">
        <v>553</v>
      </c>
      <c r="D41" s="667" t="s">
        <v>2158</v>
      </c>
      <c r="E41" s="666" t="s">
        <v>564</v>
      </c>
      <c r="F41" s="667" t="s">
        <v>2161</v>
      </c>
      <c r="G41" s="666" t="s">
        <v>580</v>
      </c>
      <c r="H41" s="666" t="s">
        <v>699</v>
      </c>
      <c r="I41" s="666" t="s">
        <v>700</v>
      </c>
      <c r="J41" s="666" t="s">
        <v>701</v>
      </c>
      <c r="K41" s="666" t="s">
        <v>702</v>
      </c>
      <c r="L41" s="668">
        <v>73.658738838999071</v>
      </c>
      <c r="M41" s="668">
        <v>2</v>
      </c>
      <c r="N41" s="669">
        <v>147.31747767799814</v>
      </c>
    </row>
    <row r="42" spans="1:14" ht="14.4" customHeight="1" x14ac:dyDescent="0.3">
      <c r="A42" s="664" t="s">
        <v>548</v>
      </c>
      <c r="B42" s="665" t="s">
        <v>549</v>
      </c>
      <c r="C42" s="666" t="s">
        <v>553</v>
      </c>
      <c r="D42" s="667" t="s">
        <v>2158</v>
      </c>
      <c r="E42" s="666" t="s">
        <v>564</v>
      </c>
      <c r="F42" s="667" t="s">
        <v>2161</v>
      </c>
      <c r="G42" s="666" t="s">
        <v>580</v>
      </c>
      <c r="H42" s="666" t="s">
        <v>703</v>
      </c>
      <c r="I42" s="666" t="s">
        <v>704</v>
      </c>
      <c r="J42" s="666" t="s">
        <v>705</v>
      </c>
      <c r="K42" s="666" t="s">
        <v>706</v>
      </c>
      <c r="L42" s="668">
        <v>98.210000000000008</v>
      </c>
      <c r="M42" s="668">
        <v>7</v>
      </c>
      <c r="N42" s="669">
        <v>687.47</v>
      </c>
    </row>
    <row r="43" spans="1:14" ht="14.4" customHeight="1" x14ac:dyDescent="0.3">
      <c r="A43" s="664" t="s">
        <v>548</v>
      </c>
      <c r="B43" s="665" t="s">
        <v>549</v>
      </c>
      <c r="C43" s="666" t="s">
        <v>553</v>
      </c>
      <c r="D43" s="667" t="s">
        <v>2158</v>
      </c>
      <c r="E43" s="666" t="s">
        <v>564</v>
      </c>
      <c r="F43" s="667" t="s">
        <v>2161</v>
      </c>
      <c r="G43" s="666" t="s">
        <v>580</v>
      </c>
      <c r="H43" s="666" t="s">
        <v>707</v>
      </c>
      <c r="I43" s="666" t="s">
        <v>708</v>
      </c>
      <c r="J43" s="666" t="s">
        <v>709</v>
      </c>
      <c r="K43" s="666"/>
      <c r="L43" s="668">
        <v>203.83000000000015</v>
      </c>
      <c r="M43" s="668">
        <v>1</v>
      </c>
      <c r="N43" s="669">
        <v>203.83000000000015</v>
      </c>
    </row>
    <row r="44" spans="1:14" ht="14.4" customHeight="1" x14ac:dyDescent="0.3">
      <c r="A44" s="664" t="s">
        <v>548</v>
      </c>
      <c r="B44" s="665" t="s">
        <v>549</v>
      </c>
      <c r="C44" s="666" t="s">
        <v>553</v>
      </c>
      <c r="D44" s="667" t="s">
        <v>2158</v>
      </c>
      <c r="E44" s="666" t="s">
        <v>564</v>
      </c>
      <c r="F44" s="667" t="s">
        <v>2161</v>
      </c>
      <c r="G44" s="666" t="s">
        <v>580</v>
      </c>
      <c r="H44" s="666" t="s">
        <v>710</v>
      </c>
      <c r="I44" s="666" t="s">
        <v>711</v>
      </c>
      <c r="J44" s="666" t="s">
        <v>712</v>
      </c>
      <c r="K44" s="666" t="s">
        <v>713</v>
      </c>
      <c r="L44" s="668">
        <v>82.570000000000007</v>
      </c>
      <c r="M44" s="668">
        <v>2</v>
      </c>
      <c r="N44" s="669">
        <v>165.14000000000001</v>
      </c>
    </row>
    <row r="45" spans="1:14" ht="14.4" customHeight="1" x14ac:dyDescent="0.3">
      <c r="A45" s="664" t="s">
        <v>548</v>
      </c>
      <c r="B45" s="665" t="s">
        <v>549</v>
      </c>
      <c r="C45" s="666" t="s">
        <v>553</v>
      </c>
      <c r="D45" s="667" t="s">
        <v>2158</v>
      </c>
      <c r="E45" s="666" t="s">
        <v>564</v>
      </c>
      <c r="F45" s="667" t="s">
        <v>2161</v>
      </c>
      <c r="G45" s="666" t="s">
        <v>580</v>
      </c>
      <c r="H45" s="666" t="s">
        <v>714</v>
      </c>
      <c r="I45" s="666" t="s">
        <v>715</v>
      </c>
      <c r="J45" s="666" t="s">
        <v>716</v>
      </c>
      <c r="K45" s="666" t="s">
        <v>717</v>
      </c>
      <c r="L45" s="668">
        <v>150.49000000000004</v>
      </c>
      <c r="M45" s="668">
        <v>5</v>
      </c>
      <c r="N45" s="669">
        <v>752.45000000000016</v>
      </c>
    </row>
    <row r="46" spans="1:14" ht="14.4" customHeight="1" x14ac:dyDescent="0.3">
      <c r="A46" s="664" t="s">
        <v>548</v>
      </c>
      <c r="B46" s="665" t="s">
        <v>549</v>
      </c>
      <c r="C46" s="666" t="s">
        <v>553</v>
      </c>
      <c r="D46" s="667" t="s">
        <v>2158</v>
      </c>
      <c r="E46" s="666" t="s">
        <v>564</v>
      </c>
      <c r="F46" s="667" t="s">
        <v>2161</v>
      </c>
      <c r="G46" s="666" t="s">
        <v>580</v>
      </c>
      <c r="H46" s="666" t="s">
        <v>718</v>
      </c>
      <c r="I46" s="666" t="s">
        <v>719</v>
      </c>
      <c r="J46" s="666" t="s">
        <v>720</v>
      </c>
      <c r="K46" s="666" t="s">
        <v>721</v>
      </c>
      <c r="L46" s="668">
        <v>74.870000532621546</v>
      </c>
      <c r="M46" s="668">
        <v>7</v>
      </c>
      <c r="N46" s="669">
        <v>524.09000372835078</v>
      </c>
    </row>
    <row r="47" spans="1:14" ht="14.4" customHeight="1" x14ac:dyDescent="0.3">
      <c r="A47" s="664" t="s">
        <v>548</v>
      </c>
      <c r="B47" s="665" t="s">
        <v>549</v>
      </c>
      <c r="C47" s="666" t="s">
        <v>553</v>
      </c>
      <c r="D47" s="667" t="s">
        <v>2158</v>
      </c>
      <c r="E47" s="666" t="s">
        <v>564</v>
      </c>
      <c r="F47" s="667" t="s">
        <v>2161</v>
      </c>
      <c r="G47" s="666" t="s">
        <v>580</v>
      </c>
      <c r="H47" s="666" t="s">
        <v>722</v>
      </c>
      <c r="I47" s="666" t="s">
        <v>723</v>
      </c>
      <c r="J47" s="666" t="s">
        <v>724</v>
      </c>
      <c r="K47" s="666" t="s">
        <v>725</v>
      </c>
      <c r="L47" s="668">
        <v>117.24833333333332</v>
      </c>
      <c r="M47" s="668">
        <v>12</v>
      </c>
      <c r="N47" s="669">
        <v>1406.9799999999998</v>
      </c>
    </row>
    <row r="48" spans="1:14" ht="14.4" customHeight="1" x14ac:dyDescent="0.3">
      <c r="A48" s="664" t="s">
        <v>548</v>
      </c>
      <c r="B48" s="665" t="s">
        <v>549</v>
      </c>
      <c r="C48" s="666" t="s">
        <v>553</v>
      </c>
      <c r="D48" s="667" t="s">
        <v>2158</v>
      </c>
      <c r="E48" s="666" t="s">
        <v>564</v>
      </c>
      <c r="F48" s="667" t="s">
        <v>2161</v>
      </c>
      <c r="G48" s="666" t="s">
        <v>580</v>
      </c>
      <c r="H48" s="666" t="s">
        <v>726</v>
      </c>
      <c r="I48" s="666" t="s">
        <v>727</v>
      </c>
      <c r="J48" s="666" t="s">
        <v>728</v>
      </c>
      <c r="K48" s="666" t="s">
        <v>729</v>
      </c>
      <c r="L48" s="668">
        <v>71.346557752457556</v>
      </c>
      <c r="M48" s="668">
        <v>6</v>
      </c>
      <c r="N48" s="669">
        <v>428.07934651474534</v>
      </c>
    </row>
    <row r="49" spans="1:14" ht="14.4" customHeight="1" x14ac:dyDescent="0.3">
      <c r="A49" s="664" t="s">
        <v>548</v>
      </c>
      <c r="B49" s="665" t="s">
        <v>549</v>
      </c>
      <c r="C49" s="666" t="s">
        <v>553</v>
      </c>
      <c r="D49" s="667" t="s">
        <v>2158</v>
      </c>
      <c r="E49" s="666" t="s">
        <v>564</v>
      </c>
      <c r="F49" s="667" t="s">
        <v>2161</v>
      </c>
      <c r="G49" s="666" t="s">
        <v>580</v>
      </c>
      <c r="H49" s="666" t="s">
        <v>730</v>
      </c>
      <c r="I49" s="666" t="s">
        <v>731</v>
      </c>
      <c r="J49" s="666" t="s">
        <v>732</v>
      </c>
      <c r="K49" s="666" t="s">
        <v>733</v>
      </c>
      <c r="L49" s="668">
        <v>60.669329126474828</v>
      </c>
      <c r="M49" s="668">
        <v>3</v>
      </c>
      <c r="N49" s="669">
        <v>182.00798737942449</v>
      </c>
    </row>
    <row r="50" spans="1:14" ht="14.4" customHeight="1" x14ac:dyDescent="0.3">
      <c r="A50" s="664" t="s">
        <v>548</v>
      </c>
      <c r="B50" s="665" t="s">
        <v>549</v>
      </c>
      <c r="C50" s="666" t="s">
        <v>553</v>
      </c>
      <c r="D50" s="667" t="s">
        <v>2158</v>
      </c>
      <c r="E50" s="666" t="s">
        <v>564</v>
      </c>
      <c r="F50" s="667" t="s">
        <v>2161</v>
      </c>
      <c r="G50" s="666" t="s">
        <v>580</v>
      </c>
      <c r="H50" s="666" t="s">
        <v>734</v>
      </c>
      <c r="I50" s="666" t="s">
        <v>735</v>
      </c>
      <c r="J50" s="666" t="s">
        <v>736</v>
      </c>
      <c r="K50" s="666" t="s">
        <v>737</v>
      </c>
      <c r="L50" s="668">
        <v>131.16000000000005</v>
      </c>
      <c r="M50" s="668">
        <v>1</v>
      </c>
      <c r="N50" s="669">
        <v>131.16000000000005</v>
      </c>
    </row>
    <row r="51" spans="1:14" ht="14.4" customHeight="1" x14ac:dyDescent="0.3">
      <c r="A51" s="664" t="s">
        <v>548</v>
      </c>
      <c r="B51" s="665" t="s">
        <v>549</v>
      </c>
      <c r="C51" s="666" t="s">
        <v>553</v>
      </c>
      <c r="D51" s="667" t="s">
        <v>2158</v>
      </c>
      <c r="E51" s="666" t="s">
        <v>564</v>
      </c>
      <c r="F51" s="667" t="s">
        <v>2161</v>
      </c>
      <c r="G51" s="666" t="s">
        <v>580</v>
      </c>
      <c r="H51" s="666" t="s">
        <v>738</v>
      </c>
      <c r="I51" s="666" t="s">
        <v>739</v>
      </c>
      <c r="J51" s="666" t="s">
        <v>740</v>
      </c>
      <c r="K51" s="666" t="s">
        <v>741</v>
      </c>
      <c r="L51" s="668">
        <v>124.57692385084549</v>
      </c>
      <c r="M51" s="668">
        <v>4</v>
      </c>
      <c r="N51" s="669">
        <v>498.30769540338196</v>
      </c>
    </row>
    <row r="52" spans="1:14" ht="14.4" customHeight="1" x14ac:dyDescent="0.3">
      <c r="A52" s="664" t="s">
        <v>548</v>
      </c>
      <c r="B52" s="665" t="s">
        <v>549</v>
      </c>
      <c r="C52" s="666" t="s">
        <v>553</v>
      </c>
      <c r="D52" s="667" t="s">
        <v>2158</v>
      </c>
      <c r="E52" s="666" t="s">
        <v>564</v>
      </c>
      <c r="F52" s="667" t="s">
        <v>2161</v>
      </c>
      <c r="G52" s="666" t="s">
        <v>580</v>
      </c>
      <c r="H52" s="666" t="s">
        <v>742</v>
      </c>
      <c r="I52" s="666" t="s">
        <v>743</v>
      </c>
      <c r="J52" s="666" t="s">
        <v>744</v>
      </c>
      <c r="K52" s="666" t="s">
        <v>745</v>
      </c>
      <c r="L52" s="668">
        <v>140.88988152510947</v>
      </c>
      <c r="M52" s="668">
        <v>5</v>
      </c>
      <c r="N52" s="669">
        <v>704.44940762554734</v>
      </c>
    </row>
    <row r="53" spans="1:14" ht="14.4" customHeight="1" x14ac:dyDescent="0.3">
      <c r="A53" s="664" t="s">
        <v>548</v>
      </c>
      <c r="B53" s="665" t="s">
        <v>549</v>
      </c>
      <c r="C53" s="666" t="s">
        <v>553</v>
      </c>
      <c r="D53" s="667" t="s">
        <v>2158</v>
      </c>
      <c r="E53" s="666" t="s">
        <v>564</v>
      </c>
      <c r="F53" s="667" t="s">
        <v>2161</v>
      </c>
      <c r="G53" s="666" t="s">
        <v>580</v>
      </c>
      <c r="H53" s="666" t="s">
        <v>746</v>
      </c>
      <c r="I53" s="666" t="s">
        <v>747</v>
      </c>
      <c r="J53" s="666" t="s">
        <v>748</v>
      </c>
      <c r="K53" s="666" t="s">
        <v>749</v>
      </c>
      <c r="L53" s="668">
        <v>96.700000000000074</v>
      </c>
      <c r="M53" s="668">
        <v>1</v>
      </c>
      <c r="N53" s="669">
        <v>96.700000000000074</v>
      </c>
    </row>
    <row r="54" spans="1:14" ht="14.4" customHeight="1" x14ac:dyDescent="0.3">
      <c r="A54" s="664" t="s">
        <v>548</v>
      </c>
      <c r="B54" s="665" t="s">
        <v>549</v>
      </c>
      <c r="C54" s="666" t="s">
        <v>553</v>
      </c>
      <c r="D54" s="667" t="s">
        <v>2158</v>
      </c>
      <c r="E54" s="666" t="s">
        <v>564</v>
      </c>
      <c r="F54" s="667" t="s">
        <v>2161</v>
      </c>
      <c r="G54" s="666" t="s">
        <v>580</v>
      </c>
      <c r="H54" s="666" t="s">
        <v>750</v>
      </c>
      <c r="I54" s="666" t="s">
        <v>751</v>
      </c>
      <c r="J54" s="666" t="s">
        <v>752</v>
      </c>
      <c r="K54" s="666" t="s">
        <v>753</v>
      </c>
      <c r="L54" s="668">
        <v>48.679999999999986</v>
      </c>
      <c r="M54" s="668">
        <v>2</v>
      </c>
      <c r="N54" s="669">
        <v>97.359999999999971</v>
      </c>
    </row>
    <row r="55" spans="1:14" ht="14.4" customHeight="1" x14ac:dyDescent="0.3">
      <c r="A55" s="664" t="s">
        <v>548</v>
      </c>
      <c r="B55" s="665" t="s">
        <v>549</v>
      </c>
      <c r="C55" s="666" t="s">
        <v>553</v>
      </c>
      <c r="D55" s="667" t="s">
        <v>2158</v>
      </c>
      <c r="E55" s="666" t="s">
        <v>564</v>
      </c>
      <c r="F55" s="667" t="s">
        <v>2161</v>
      </c>
      <c r="G55" s="666" t="s">
        <v>580</v>
      </c>
      <c r="H55" s="666" t="s">
        <v>754</v>
      </c>
      <c r="I55" s="666" t="s">
        <v>755</v>
      </c>
      <c r="J55" s="666" t="s">
        <v>756</v>
      </c>
      <c r="K55" s="666" t="s">
        <v>757</v>
      </c>
      <c r="L55" s="668">
        <v>210.02007668134866</v>
      </c>
      <c r="M55" s="668">
        <v>2</v>
      </c>
      <c r="N55" s="669">
        <v>420.04015336269731</v>
      </c>
    </row>
    <row r="56" spans="1:14" ht="14.4" customHeight="1" x14ac:dyDescent="0.3">
      <c r="A56" s="664" t="s">
        <v>548</v>
      </c>
      <c r="B56" s="665" t="s">
        <v>549</v>
      </c>
      <c r="C56" s="666" t="s">
        <v>553</v>
      </c>
      <c r="D56" s="667" t="s">
        <v>2158</v>
      </c>
      <c r="E56" s="666" t="s">
        <v>564</v>
      </c>
      <c r="F56" s="667" t="s">
        <v>2161</v>
      </c>
      <c r="G56" s="666" t="s">
        <v>580</v>
      </c>
      <c r="H56" s="666" t="s">
        <v>758</v>
      </c>
      <c r="I56" s="666" t="s">
        <v>759</v>
      </c>
      <c r="J56" s="666" t="s">
        <v>760</v>
      </c>
      <c r="K56" s="666" t="s">
        <v>761</v>
      </c>
      <c r="L56" s="668">
        <v>375.79921851323707</v>
      </c>
      <c r="M56" s="668">
        <v>2</v>
      </c>
      <c r="N56" s="669">
        <v>751.59843702647413</v>
      </c>
    </row>
    <row r="57" spans="1:14" ht="14.4" customHeight="1" x14ac:dyDescent="0.3">
      <c r="A57" s="664" t="s">
        <v>548</v>
      </c>
      <c r="B57" s="665" t="s">
        <v>549</v>
      </c>
      <c r="C57" s="666" t="s">
        <v>553</v>
      </c>
      <c r="D57" s="667" t="s">
        <v>2158</v>
      </c>
      <c r="E57" s="666" t="s">
        <v>564</v>
      </c>
      <c r="F57" s="667" t="s">
        <v>2161</v>
      </c>
      <c r="G57" s="666" t="s">
        <v>580</v>
      </c>
      <c r="H57" s="666" t="s">
        <v>762</v>
      </c>
      <c r="I57" s="666" t="s">
        <v>763</v>
      </c>
      <c r="J57" s="666" t="s">
        <v>764</v>
      </c>
      <c r="K57" s="666" t="s">
        <v>765</v>
      </c>
      <c r="L57" s="668">
        <v>38.4</v>
      </c>
      <c r="M57" s="668">
        <v>1</v>
      </c>
      <c r="N57" s="669">
        <v>38.4</v>
      </c>
    </row>
    <row r="58" spans="1:14" ht="14.4" customHeight="1" x14ac:dyDescent="0.3">
      <c r="A58" s="664" t="s">
        <v>548</v>
      </c>
      <c r="B58" s="665" t="s">
        <v>549</v>
      </c>
      <c r="C58" s="666" t="s">
        <v>553</v>
      </c>
      <c r="D58" s="667" t="s">
        <v>2158</v>
      </c>
      <c r="E58" s="666" t="s">
        <v>564</v>
      </c>
      <c r="F58" s="667" t="s">
        <v>2161</v>
      </c>
      <c r="G58" s="666" t="s">
        <v>580</v>
      </c>
      <c r="H58" s="666" t="s">
        <v>766</v>
      </c>
      <c r="I58" s="666" t="s">
        <v>767</v>
      </c>
      <c r="J58" s="666" t="s">
        <v>659</v>
      </c>
      <c r="K58" s="666" t="s">
        <v>768</v>
      </c>
      <c r="L58" s="668">
        <v>159.83933521636939</v>
      </c>
      <c r="M58" s="668">
        <v>3</v>
      </c>
      <c r="N58" s="669">
        <v>479.5180056491082</v>
      </c>
    </row>
    <row r="59" spans="1:14" ht="14.4" customHeight="1" x14ac:dyDescent="0.3">
      <c r="A59" s="664" t="s">
        <v>548</v>
      </c>
      <c r="B59" s="665" t="s">
        <v>549</v>
      </c>
      <c r="C59" s="666" t="s">
        <v>553</v>
      </c>
      <c r="D59" s="667" t="s">
        <v>2158</v>
      </c>
      <c r="E59" s="666" t="s">
        <v>564</v>
      </c>
      <c r="F59" s="667" t="s">
        <v>2161</v>
      </c>
      <c r="G59" s="666" t="s">
        <v>580</v>
      </c>
      <c r="H59" s="666" t="s">
        <v>769</v>
      </c>
      <c r="I59" s="666" t="s">
        <v>770</v>
      </c>
      <c r="J59" s="666" t="s">
        <v>771</v>
      </c>
      <c r="K59" s="666" t="s">
        <v>772</v>
      </c>
      <c r="L59" s="668">
        <v>60.020100233661616</v>
      </c>
      <c r="M59" s="668">
        <v>4</v>
      </c>
      <c r="N59" s="669">
        <v>240.08040093464646</v>
      </c>
    </row>
    <row r="60" spans="1:14" ht="14.4" customHeight="1" x14ac:dyDescent="0.3">
      <c r="A60" s="664" t="s">
        <v>548</v>
      </c>
      <c r="B60" s="665" t="s">
        <v>549</v>
      </c>
      <c r="C60" s="666" t="s">
        <v>553</v>
      </c>
      <c r="D60" s="667" t="s">
        <v>2158</v>
      </c>
      <c r="E60" s="666" t="s">
        <v>564</v>
      </c>
      <c r="F60" s="667" t="s">
        <v>2161</v>
      </c>
      <c r="G60" s="666" t="s">
        <v>580</v>
      </c>
      <c r="H60" s="666" t="s">
        <v>773</v>
      </c>
      <c r="I60" s="666" t="s">
        <v>774</v>
      </c>
      <c r="J60" s="666" t="s">
        <v>775</v>
      </c>
      <c r="K60" s="666" t="s">
        <v>776</v>
      </c>
      <c r="L60" s="668">
        <v>26.280000000000012</v>
      </c>
      <c r="M60" s="668">
        <v>3</v>
      </c>
      <c r="N60" s="669">
        <v>78.840000000000032</v>
      </c>
    </row>
    <row r="61" spans="1:14" ht="14.4" customHeight="1" x14ac:dyDescent="0.3">
      <c r="A61" s="664" t="s">
        <v>548</v>
      </c>
      <c r="B61" s="665" t="s">
        <v>549</v>
      </c>
      <c r="C61" s="666" t="s">
        <v>553</v>
      </c>
      <c r="D61" s="667" t="s">
        <v>2158</v>
      </c>
      <c r="E61" s="666" t="s">
        <v>564</v>
      </c>
      <c r="F61" s="667" t="s">
        <v>2161</v>
      </c>
      <c r="G61" s="666" t="s">
        <v>580</v>
      </c>
      <c r="H61" s="666" t="s">
        <v>777</v>
      </c>
      <c r="I61" s="666" t="s">
        <v>778</v>
      </c>
      <c r="J61" s="666" t="s">
        <v>779</v>
      </c>
      <c r="K61" s="666"/>
      <c r="L61" s="668">
        <v>639.01014160290197</v>
      </c>
      <c r="M61" s="668">
        <v>3</v>
      </c>
      <c r="N61" s="669">
        <v>1917.0304248087059</v>
      </c>
    </row>
    <row r="62" spans="1:14" ht="14.4" customHeight="1" x14ac:dyDescent="0.3">
      <c r="A62" s="664" t="s">
        <v>548</v>
      </c>
      <c r="B62" s="665" t="s">
        <v>549</v>
      </c>
      <c r="C62" s="666" t="s">
        <v>553</v>
      </c>
      <c r="D62" s="667" t="s">
        <v>2158</v>
      </c>
      <c r="E62" s="666" t="s">
        <v>564</v>
      </c>
      <c r="F62" s="667" t="s">
        <v>2161</v>
      </c>
      <c r="G62" s="666" t="s">
        <v>580</v>
      </c>
      <c r="H62" s="666" t="s">
        <v>780</v>
      </c>
      <c r="I62" s="666" t="s">
        <v>778</v>
      </c>
      <c r="J62" s="666" t="s">
        <v>781</v>
      </c>
      <c r="K62" s="666"/>
      <c r="L62" s="668">
        <v>147.50002263377328</v>
      </c>
      <c r="M62" s="668">
        <v>6</v>
      </c>
      <c r="N62" s="669">
        <v>885.00013580263965</v>
      </c>
    </row>
    <row r="63" spans="1:14" ht="14.4" customHeight="1" x14ac:dyDescent="0.3">
      <c r="A63" s="664" t="s">
        <v>548</v>
      </c>
      <c r="B63" s="665" t="s">
        <v>549</v>
      </c>
      <c r="C63" s="666" t="s">
        <v>553</v>
      </c>
      <c r="D63" s="667" t="s">
        <v>2158</v>
      </c>
      <c r="E63" s="666" t="s">
        <v>564</v>
      </c>
      <c r="F63" s="667" t="s">
        <v>2161</v>
      </c>
      <c r="G63" s="666" t="s">
        <v>580</v>
      </c>
      <c r="H63" s="666" t="s">
        <v>782</v>
      </c>
      <c r="I63" s="666" t="s">
        <v>778</v>
      </c>
      <c r="J63" s="666" t="s">
        <v>783</v>
      </c>
      <c r="K63" s="666"/>
      <c r="L63" s="668">
        <v>97.230733589839716</v>
      </c>
      <c r="M63" s="668">
        <v>110</v>
      </c>
      <c r="N63" s="669">
        <v>10695.380694882369</v>
      </c>
    </row>
    <row r="64" spans="1:14" ht="14.4" customHeight="1" x14ac:dyDescent="0.3">
      <c r="A64" s="664" t="s">
        <v>548</v>
      </c>
      <c r="B64" s="665" t="s">
        <v>549</v>
      </c>
      <c r="C64" s="666" t="s">
        <v>553</v>
      </c>
      <c r="D64" s="667" t="s">
        <v>2158</v>
      </c>
      <c r="E64" s="666" t="s">
        <v>564</v>
      </c>
      <c r="F64" s="667" t="s">
        <v>2161</v>
      </c>
      <c r="G64" s="666" t="s">
        <v>580</v>
      </c>
      <c r="H64" s="666" t="s">
        <v>784</v>
      </c>
      <c r="I64" s="666" t="s">
        <v>778</v>
      </c>
      <c r="J64" s="666" t="s">
        <v>785</v>
      </c>
      <c r="K64" s="666"/>
      <c r="L64" s="668">
        <v>39.76</v>
      </c>
      <c r="M64" s="668">
        <v>3</v>
      </c>
      <c r="N64" s="669">
        <v>119.28</v>
      </c>
    </row>
    <row r="65" spans="1:14" ht="14.4" customHeight="1" x14ac:dyDescent="0.3">
      <c r="A65" s="664" t="s">
        <v>548</v>
      </c>
      <c r="B65" s="665" t="s">
        <v>549</v>
      </c>
      <c r="C65" s="666" t="s">
        <v>553</v>
      </c>
      <c r="D65" s="667" t="s">
        <v>2158</v>
      </c>
      <c r="E65" s="666" t="s">
        <v>564</v>
      </c>
      <c r="F65" s="667" t="s">
        <v>2161</v>
      </c>
      <c r="G65" s="666" t="s">
        <v>580</v>
      </c>
      <c r="H65" s="666" t="s">
        <v>786</v>
      </c>
      <c r="I65" s="666" t="s">
        <v>787</v>
      </c>
      <c r="J65" s="666" t="s">
        <v>775</v>
      </c>
      <c r="K65" s="666" t="s">
        <v>788</v>
      </c>
      <c r="L65" s="668">
        <v>58.250035242828439</v>
      </c>
      <c r="M65" s="668">
        <v>7</v>
      </c>
      <c r="N65" s="669">
        <v>407.75024669979905</v>
      </c>
    </row>
    <row r="66" spans="1:14" ht="14.4" customHeight="1" x14ac:dyDescent="0.3">
      <c r="A66" s="664" t="s">
        <v>548</v>
      </c>
      <c r="B66" s="665" t="s">
        <v>549</v>
      </c>
      <c r="C66" s="666" t="s">
        <v>553</v>
      </c>
      <c r="D66" s="667" t="s">
        <v>2158</v>
      </c>
      <c r="E66" s="666" t="s">
        <v>564</v>
      </c>
      <c r="F66" s="667" t="s">
        <v>2161</v>
      </c>
      <c r="G66" s="666" t="s">
        <v>580</v>
      </c>
      <c r="H66" s="666" t="s">
        <v>789</v>
      </c>
      <c r="I66" s="666" t="s">
        <v>790</v>
      </c>
      <c r="J66" s="666" t="s">
        <v>791</v>
      </c>
      <c r="K66" s="666" t="s">
        <v>792</v>
      </c>
      <c r="L66" s="668">
        <v>67.030397560054226</v>
      </c>
      <c r="M66" s="668">
        <v>47</v>
      </c>
      <c r="N66" s="669">
        <v>3150.4286853225485</v>
      </c>
    </row>
    <row r="67" spans="1:14" ht="14.4" customHeight="1" x14ac:dyDescent="0.3">
      <c r="A67" s="664" t="s">
        <v>548</v>
      </c>
      <c r="B67" s="665" t="s">
        <v>549</v>
      </c>
      <c r="C67" s="666" t="s">
        <v>553</v>
      </c>
      <c r="D67" s="667" t="s">
        <v>2158</v>
      </c>
      <c r="E67" s="666" t="s">
        <v>564</v>
      </c>
      <c r="F67" s="667" t="s">
        <v>2161</v>
      </c>
      <c r="G67" s="666" t="s">
        <v>580</v>
      </c>
      <c r="H67" s="666" t="s">
        <v>793</v>
      </c>
      <c r="I67" s="666" t="s">
        <v>794</v>
      </c>
      <c r="J67" s="666" t="s">
        <v>795</v>
      </c>
      <c r="K67" s="666" t="s">
        <v>796</v>
      </c>
      <c r="L67" s="668">
        <v>134.20999999999995</v>
      </c>
      <c r="M67" s="668">
        <v>2</v>
      </c>
      <c r="N67" s="669">
        <v>268.4199999999999</v>
      </c>
    </row>
    <row r="68" spans="1:14" ht="14.4" customHeight="1" x14ac:dyDescent="0.3">
      <c r="A68" s="664" t="s">
        <v>548</v>
      </c>
      <c r="B68" s="665" t="s">
        <v>549</v>
      </c>
      <c r="C68" s="666" t="s">
        <v>553</v>
      </c>
      <c r="D68" s="667" t="s">
        <v>2158</v>
      </c>
      <c r="E68" s="666" t="s">
        <v>564</v>
      </c>
      <c r="F68" s="667" t="s">
        <v>2161</v>
      </c>
      <c r="G68" s="666" t="s">
        <v>580</v>
      </c>
      <c r="H68" s="666" t="s">
        <v>797</v>
      </c>
      <c r="I68" s="666" t="s">
        <v>798</v>
      </c>
      <c r="J68" s="666" t="s">
        <v>799</v>
      </c>
      <c r="K68" s="666" t="s">
        <v>800</v>
      </c>
      <c r="L68" s="668">
        <v>45.409992044843214</v>
      </c>
      <c r="M68" s="668">
        <v>24</v>
      </c>
      <c r="N68" s="669">
        <v>1089.8398090762371</v>
      </c>
    </row>
    <row r="69" spans="1:14" ht="14.4" customHeight="1" x14ac:dyDescent="0.3">
      <c r="A69" s="664" t="s">
        <v>548</v>
      </c>
      <c r="B69" s="665" t="s">
        <v>549</v>
      </c>
      <c r="C69" s="666" t="s">
        <v>553</v>
      </c>
      <c r="D69" s="667" t="s">
        <v>2158</v>
      </c>
      <c r="E69" s="666" t="s">
        <v>564</v>
      </c>
      <c r="F69" s="667" t="s">
        <v>2161</v>
      </c>
      <c r="G69" s="666" t="s">
        <v>580</v>
      </c>
      <c r="H69" s="666" t="s">
        <v>801</v>
      </c>
      <c r="I69" s="666" t="s">
        <v>802</v>
      </c>
      <c r="J69" s="666" t="s">
        <v>803</v>
      </c>
      <c r="K69" s="666" t="s">
        <v>804</v>
      </c>
      <c r="L69" s="668">
        <v>171.98904872026719</v>
      </c>
      <c r="M69" s="668">
        <v>6</v>
      </c>
      <c r="N69" s="669">
        <v>1031.9342923216032</v>
      </c>
    </row>
    <row r="70" spans="1:14" ht="14.4" customHeight="1" x14ac:dyDescent="0.3">
      <c r="A70" s="664" t="s">
        <v>548</v>
      </c>
      <c r="B70" s="665" t="s">
        <v>549</v>
      </c>
      <c r="C70" s="666" t="s">
        <v>553</v>
      </c>
      <c r="D70" s="667" t="s">
        <v>2158</v>
      </c>
      <c r="E70" s="666" t="s">
        <v>564</v>
      </c>
      <c r="F70" s="667" t="s">
        <v>2161</v>
      </c>
      <c r="G70" s="666" t="s">
        <v>580</v>
      </c>
      <c r="H70" s="666" t="s">
        <v>805</v>
      </c>
      <c r="I70" s="666" t="s">
        <v>806</v>
      </c>
      <c r="J70" s="666" t="s">
        <v>807</v>
      </c>
      <c r="K70" s="666" t="s">
        <v>808</v>
      </c>
      <c r="L70" s="668">
        <v>34.670095286132181</v>
      </c>
      <c r="M70" s="668">
        <v>2</v>
      </c>
      <c r="N70" s="669">
        <v>69.340190572264362</v>
      </c>
    </row>
    <row r="71" spans="1:14" ht="14.4" customHeight="1" x14ac:dyDescent="0.3">
      <c r="A71" s="664" t="s">
        <v>548</v>
      </c>
      <c r="B71" s="665" t="s">
        <v>549</v>
      </c>
      <c r="C71" s="666" t="s">
        <v>553</v>
      </c>
      <c r="D71" s="667" t="s">
        <v>2158</v>
      </c>
      <c r="E71" s="666" t="s">
        <v>564</v>
      </c>
      <c r="F71" s="667" t="s">
        <v>2161</v>
      </c>
      <c r="G71" s="666" t="s">
        <v>580</v>
      </c>
      <c r="H71" s="666" t="s">
        <v>809</v>
      </c>
      <c r="I71" s="666" t="s">
        <v>810</v>
      </c>
      <c r="J71" s="666" t="s">
        <v>811</v>
      </c>
      <c r="K71" s="666" t="s">
        <v>812</v>
      </c>
      <c r="L71" s="668">
        <v>27.396642293791633</v>
      </c>
      <c r="M71" s="668">
        <v>12</v>
      </c>
      <c r="N71" s="669">
        <v>328.75970752549961</v>
      </c>
    </row>
    <row r="72" spans="1:14" ht="14.4" customHeight="1" x14ac:dyDescent="0.3">
      <c r="A72" s="664" t="s">
        <v>548</v>
      </c>
      <c r="B72" s="665" t="s">
        <v>549</v>
      </c>
      <c r="C72" s="666" t="s">
        <v>553</v>
      </c>
      <c r="D72" s="667" t="s">
        <v>2158</v>
      </c>
      <c r="E72" s="666" t="s">
        <v>564</v>
      </c>
      <c r="F72" s="667" t="s">
        <v>2161</v>
      </c>
      <c r="G72" s="666" t="s">
        <v>580</v>
      </c>
      <c r="H72" s="666" t="s">
        <v>813</v>
      </c>
      <c r="I72" s="666" t="s">
        <v>814</v>
      </c>
      <c r="J72" s="666" t="s">
        <v>815</v>
      </c>
      <c r="K72" s="666" t="s">
        <v>816</v>
      </c>
      <c r="L72" s="668">
        <v>229.08999999999997</v>
      </c>
      <c r="M72" s="668">
        <v>1</v>
      </c>
      <c r="N72" s="669">
        <v>229.08999999999997</v>
      </c>
    </row>
    <row r="73" spans="1:14" ht="14.4" customHeight="1" x14ac:dyDescent="0.3">
      <c r="A73" s="664" t="s">
        <v>548</v>
      </c>
      <c r="B73" s="665" t="s">
        <v>549</v>
      </c>
      <c r="C73" s="666" t="s">
        <v>553</v>
      </c>
      <c r="D73" s="667" t="s">
        <v>2158</v>
      </c>
      <c r="E73" s="666" t="s">
        <v>564</v>
      </c>
      <c r="F73" s="667" t="s">
        <v>2161</v>
      </c>
      <c r="G73" s="666" t="s">
        <v>580</v>
      </c>
      <c r="H73" s="666" t="s">
        <v>817</v>
      </c>
      <c r="I73" s="666" t="s">
        <v>818</v>
      </c>
      <c r="J73" s="666" t="s">
        <v>819</v>
      </c>
      <c r="K73" s="666" t="s">
        <v>820</v>
      </c>
      <c r="L73" s="668">
        <v>126.41025361103816</v>
      </c>
      <c r="M73" s="668">
        <v>1</v>
      </c>
      <c r="N73" s="669">
        <v>126.41025361103816</v>
      </c>
    </row>
    <row r="74" spans="1:14" ht="14.4" customHeight="1" x14ac:dyDescent="0.3">
      <c r="A74" s="664" t="s">
        <v>548</v>
      </c>
      <c r="B74" s="665" t="s">
        <v>549</v>
      </c>
      <c r="C74" s="666" t="s">
        <v>553</v>
      </c>
      <c r="D74" s="667" t="s">
        <v>2158</v>
      </c>
      <c r="E74" s="666" t="s">
        <v>564</v>
      </c>
      <c r="F74" s="667" t="s">
        <v>2161</v>
      </c>
      <c r="G74" s="666" t="s">
        <v>580</v>
      </c>
      <c r="H74" s="666" t="s">
        <v>821</v>
      </c>
      <c r="I74" s="666" t="s">
        <v>778</v>
      </c>
      <c r="J74" s="666" t="s">
        <v>822</v>
      </c>
      <c r="K74" s="666"/>
      <c r="L74" s="668">
        <v>191.13174753201298</v>
      </c>
      <c r="M74" s="668">
        <v>47</v>
      </c>
      <c r="N74" s="669">
        <v>8983.1921340046101</v>
      </c>
    </row>
    <row r="75" spans="1:14" ht="14.4" customHeight="1" x14ac:dyDescent="0.3">
      <c r="A75" s="664" t="s">
        <v>548</v>
      </c>
      <c r="B75" s="665" t="s">
        <v>549</v>
      </c>
      <c r="C75" s="666" t="s">
        <v>553</v>
      </c>
      <c r="D75" s="667" t="s">
        <v>2158</v>
      </c>
      <c r="E75" s="666" t="s">
        <v>564</v>
      </c>
      <c r="F75" s="667" t="s">
        <v>2161</v>
      </c>
      <c r="G75" s="666" t="s">
        <v>580</v>
      </c>
      <c r="H75" s="666" t="s">
        <v>823</v>
      </c>
      <c r="I75" s="666" t="s">
        <v>778</v>
      </c>
      <c r="J75" s="666" t="s">
        <v>824</v>
      </c>
      <c r="K75" s="666"/>
      <c r="L75" s="668">
        <v>159.01166666666663</v>
      </c>
      <c r="M75" s="668">
        <v>6</v>
      </c>
      <c r="N75" s="669">
        <v>954.06999999999982</v>
      </c>
    </row>
    <row r="76" spans="1:14" ht="14.4" customHeight="1" x14ac:dyDescent="0.3">
      <c r="A76" s="664" t="s">
        <v>548</v>
      </c>
      <c r="B76" s="665" t="s">
        <v>549</v>
      </c>
      <c r="C76" s="666" t="s">
        <v>553</v>
      </c>
      <c r="D76" s="667" t="s">
        <v>2158</v>
      </c>
      <c r="E76" s="666" t="s">
        <v>564</v>
      </c>
      <c r="F76" s="667" t="s">
        <v>2161</v>
      </c>
      <c r="G76" s="666" t="s">
        <v>580</v>
      </c>
      <c r="H76" s="666" t="s">
        <v>825</v>
      </c>
      <c r="I76" s="666" t="s">
        <v>750</v>
      </c>
      <c r="J76" s="666" t="s">
        <v>826</v>
      </c>
      <c r="K76" s="666" t="s">
        <v>827</v>
      </c>
      <c r="L76" s="668">
        <v>54.469999999999985</v>
      </c>
      <c r="M76" s="668">
        <v>5</v>
      </c>
      <c r="N76" s="669">
        <v>272.34999999999991</v>
      </c>
    </row>
    <row r="77" spans="1:14" ht="14.4" customHeight="1" x14ac:dyDescent="0.3">
      <c r="A77" s="664" t="s">
        <v>548</v>
      </c>
      <c r="B77" s="665" t="s">
        <v>549</v>
      </c>
      <c r="C77" s="666" t="s">
        <v>553</v>
      </c>
      <c r="D77" s="667" t="s">
        <v>2158</v>
      </c>
      <c r="E77" s="666" t="s">
        <v>564</v>
      </c>
      <c r="F77" s="667" t="s">
        <v>2161</v>
      </c>
      <c r="G77" s="666" t="s">
        <v>580</v>
      </c>
      <c r="H77" s="666" t="s">
        <v>828</v>
      </c>
      <c r="I77" s="666" t="s">
        <v>829</v>
      </c>
      <c r="J77" s="666" t="s">
        <v>830</v>
      </c>
      <c r="K77" s="666" t="s">
        <v>831</v>
      </c>
      <c r="L77" s="668">
        <v>66.139999999999972</v>
      </c>
      <c r="M77" s="668">
        <v>1</v>
      </c>
      <c r="N77" s="669">
        <v>66.139999999999972</v>
      </c>
    </row>
    <row r="78" spans="1:14" ht="14.4" customHeight="1" x14ac:dyDescent="0.3">
      <c r="A78" s="664" t="s">
        <v>548</v>
      </c>
      <c r="B78" s="665" t="s">
        <v>549</v>
      </c>
      <c r="C78" s="666" t="s">
        <v>553</v>
      </c>
      <c r="D78" s="667" t="s">
        <v>2158</v>
      </c>
      <c r="E78" s="666" t="s">
        <v>564</v>
      </c>
      <c r="F78" s="667" t="s">
        <v>2161</v>
      </c>
      <c r="G78" s="666" t="s">
        <v>580</v>
      </c>
      <c r="H78" s="666" t="s">
        <v>832</v>
      </c>
      <c r="I78" s="666" t="s">
        <v>833</v>
      </c>
      <c r="J78" s="666" t="s">
        <v>834</v>
      </c>
      <c r="K78" s="666" t="s">
        <v>835</v>
      </c>
      <c r="L78" s="668">
        <v>60.280000000000015</v>
      </c>
      <c r="M78" s="668">
        <v>2</v>
      </c>
      <c r="N78" s="669">
        <v>120.56000000000003</v>
      </c>
    </row>
    <row r="79" spans="1:14" ht="14.4" customHeight="1" x14ac:dyDescent="0.3">
      <c r="A79" s="664" t="s">
        <v>548</v>
      </c>
      <c r="B79" s="665" t="s">
        <v>549</v>
      </c>
      <c r="C79" s="666" t="s">
        <v>553</v>
      </c>
      <c r="D79" s="667" t="s">
        <v>2158</v>
      </c>
      <c r="E79" s="666" t="s">
        <v>564</v>
      </c>
      <c r="F79" s="667" t="s">
        <v>2161</v>
      </c>
      <c r="G79" s="666" t="s">
        <v>580</v>
      </c>
      <c r="H79" s="666" t="s">
        <v>836</v>
      </c>
      <c r="I79" s="666" t="s">
        <v>837</v>
      </c>
      <c r="J79" s="666" t="s">
        <v>838</v>
      </c>
      <c r="K79" s="666" t="s">
        <v>839</v>
      </c>
      <c r="L79" s="668">
        <v>65.250000000000014</v>
      </c>
      <c r="M79" s="668">
        <v>2</v>
      </c>
      <c r="N79" s="669">
        <v>130.50000000000003</v>
      </c>
    </row>
    <row r="80" spans="1:14" ht="14.4" customHeight="1" x14ac:dyDescent="0.3">
      <c r="A80" s="664" t="s">
        <v>548</v>
      </c>
      <c r="B80" s="665" t="s">
        <v>549</v>
      </c>
      <c r="C80" s="666" t="s">
        <v>553</v>
      </c>
      <c r="D80" s="667" t="s">
        <v>2158</v>
      </c>
      <c r="E80" s="666" t="s">
        <v>564</v>
      </c>
      <c r="F80" s="667" t="s">
        <v>2161</v>
      </c>
      <c r="G80" s="666" t="s">
        <v>580</v>
      </c>
      <c r="H80" s="666" t="s">
        <v>840</v>
      </c>
      <c r="I80" s="666" t="s">
        <v>841</v>
      </c>
      <c r="J80" s="666" t="s">
        <v>842</v>
      </c>
      <c r="K80" s="666" t="s">
        <v>843</v>
      </c>
      <c r="L80" s="668">
        <v>112.51124851745764</v>
      </c>
      <c r="M80" s="668">
        <v>8</v>
      </c>
      <c r="N80" s="669">
        <v>900.08998813966116</v>
      </c>
    </row>
    <row r="81" spans="1:14" ht="14.4" customHeight="1" x14ac:dyDescent="0.3">
      <c r="A81" s="664" t="s">
        <v>548</v>
      </c>
      <c r="B81" s="665" t="s">
        <v>549</v>
      </c>
      <c r="C81" s="666" t="s">
        <v>553</v>
      </c>
      <c r="D81" s="667" t="s">
        <v>2158</v>
      </c>
      <c r="E81" s="666" t="s">
        <v>564</v>
      </c>
      <c r="F81" s="667" t="s">
        <v>2161</v>
      </c>
      <c r="G81" s="666" t="s">
        <v>580</v>
      </c>
      <c r="H81" s="666" t="s">
        <v>844</v>
      </c>
      <c r="I81" s="666" t="s">
        <v>845</v>
      </c>
      <c r="J81" s="666" t="s">
        <v>846</v>
      </c>
      <c r="K81" s="666" t="s">
        <v>847</v>
      </c>
      <c r="L81" s="668">
        <v>79.437363695727313</v>
      </c>
      <c r="M81" s="668">
        <v>1</v>
      </c>
      <c r="N81" s="669">
        <v>79.437363695727313</v>
      </c>
    </row>
    <row r="82" spans="1:14" ht="14.4" customHeight="1" x14ac:dyDescent="0.3">
      <c r="A82" s="664" t="s">
        <v>548</v>
      </c>
      <c r="B82" s="665" t="s">
        <v>549</v>
      </c>
      <c r="C82" s="666" t="s">
        <v>553</v>
      </c>
      <c r="D82" s="667" t="s">
        <v>2158</v>
      </c>
      <c r="E82" s="666" t="s">
        <v>564</v>
      </c>
      <c r="F82" s="667" t="s">
        <v>2161</v>
      </c>
      <c r="G82" s="666" t="s">
        <v>580</v>
      </c>
      <c r="H82" s="666" t="s">
        <v>848</v>
      </c>
      <c r="I82" s="666" t="s">
        <v>849</v>
      </c>
      <c r="J82" s="666" t="s">
        <v>850</v>
      </c>
      <c r="K82" s="666" t="s">
        <v>851</v>
      </c>
      <c r="L82" s="668">
        <v>676.26</v>
      </c>
      <c r="M82" s="668">
        <v>1</v>
      </c>
      <c r="N82" s="669">
        <v>676.26</v>
      </c>
    </row>
    <row r="83" spans="1:14" ht="14.4" customHeight="1" x14ac:dyDescent="0.3">
      <c r="A83" s="664" t="s">
        <v>548</v>
      </c>
      <c r="B83" s="665" t="s">
        <v>549</v>
      </c>
      <c r="C83" s="666" t="s">
        <v>553</v>
      </c>
      <c r="D83" s="667" t="s">
        <v>2158</v>
      </c>
      <c r="E83" s="666" t="s">
        <v>564</v>
      </c>
      <c r="F83" s="667" t="s">
        <v>2161</v>
      </c>
      <c r="G83" s="666" t="s">
        <v>580</v>
      </c>
      <c r="H83" s="666" t="s">
        <v>852</v>
      </c>
      <c r="I83" s="666" t="s">
        <v>853</v>
      </c>
      <c r="J83" s="666" t="s">
        <v>854</v>
      </c>
      <c r="K83" s="666" t="s">
        <v>855</v>
      </c>
      <c r="L83" s="668">
        <v>1592.8000028188858</v>
      </c>
      <c r="M83" s="668">
        <v>11</v>
      </c>
      <c r="N83" s="669">
        <v>17520.800031007744</v>
      </c>
    </row>
    <row r="84" spans="1:14" ht="14.4" customHeight="1" x14ac:dyDescent="0.3">
      <c r="A84" s="664" t="s">
        <v>548</v>
      </c>
      <c r="B84" s="665" t="s">
        <v>549</v>
      </c>
      <c r="C84" s="666" t="s">
        <v>553</v>
      </c>
      <c r="D84" s="667" t="s">
        <v>2158</v>
      </c>
      <c r="E84" s="666" t="s">
        <v>564</v>
      </c>
      <c r="F84" s="667" t="s">
        <v>2161</v>
      </c>
      <c r="G84" s="666" t="s">
        <v>580</v>
      </c>
      <c r="H84" s="666" t="s">
        <v>856</v>
      </c>
      <c r="I84" s="666" t="s">
        <v>857</v>
      </c>
      <c r="J84" s="666" t="s">
        <v>858</v>
      </c>
      <c r="K84" s="666" t="s">
        <v>859</v>
      </c>
      <c r="L84" s="668">
        <v>71.449947819676794</v>
      </c>
      <c r="M84" s="668">
        <v>4</v>
      </c>
      <c r="N84" s="669">
        <v>285.79979127870718</v>
      </c>
    </row>
    <row r="85" spans="1:14" ht="14.4" customHeight="1" x14ac:dyDescent="0.3">
      <c r="A85" s="664" t="s">
        <v>548</v>
      </c>
      <c r="B85" s="665" t="s">
        <v>549</v>
      </c>
      <c r="C85" s="666" t="s">
        <v>553</v>
      </c>
      <c r="D85" s="667" t="s">
        <v>2158</v>
      </c>
      <c r="E85" s="666" t="s">
        <v>564</v>
      </c>
      <c r="F85" s="667" t="s">
        <v>2161</v>
      </c>
      <c r="G85" s="666" t="s">
        <v>580</v>
      </c>
      <c r="H85" s="666" t="s">
        <v>860</v>
      </c>
      <c r="I85" s="666" t="s">
        <v>861</v>
      </c>
      <c r="J85" s="666" t="s">
        <v>862</v>
      </c>
      <c r="K85" s="666" t="s">
        <v>863</v>
      </c>
      <c r="L85" s="668">
        <v>114.08500000000001</v>
      </c>
      <c r="M85" s="668">
        <v>2</v>
      </c>
      <c r="N85" s="669">
        <v>228.17000000000002</v>
      </c>
    </row>
    <row r="86" spans="1:14" ht="14.4" customHeight="1" x14ac:dyDescent="0.3">
      <c r="A86" s="664" t="s">
        <v>548</v>
      </c>
      <c r="B86" s="665" t="s">
        <v>549</v>
      </c>
      <c r="C86" s="666" t="s">
        <v>553</v>
      </c>
      <c r="D86" s="667" t="s">
        <v>2158</v>
      </c>
      <c r="E86" s="666" t="s">
        <v>564</v>
      </c>
      <c r="F86" s="667" t="s">
        <v>2161</v>
      </c>
      <c r="G86" s="666" t="s">
        <v>580</v>
      </c>
      <c r="H86" s="666" t="s">
        <v>864</v>
      </c>
      <c r="I86" s="666" t="s">
        <v>865</v>
      </c>
      <c r="J86" s="666" t="s">
        <v>866</v>
      </c>
      <c r="K86" s="666" t="s">
        <v>867</v>
      </c>
      <c r="L86" s="668">
        <v>127.28000000000006</v>
      </c>
      <c r="M86" s="668">
        <v>1</v>
      </c>
      <c r="N86" s="669">
        <v>127.28000000000006</v>
      </c>
    </row>
    <row r="87" spans="1:14" ht="14.4" customHeight="1" x14ac:dyDescent="0.3">
      <c r="A87" s="664" t="s">
        <v>548</v>
      </c>
      <c r="B87" s="665" t="s">
        <v>549</v>
      </c>
      <c r="C87" s="666" t="s">
        <v>553</v>
      </c>
      <c r="D87" s="667" t="s">
        <v>2158</v>
      </c>
      <c r="E87" s="666" t="s">
        <v>564</v>
      </c>
      <c r="F87" s="667" t="s">
        <v>2161</v>
      </c>
      <c r="G87" s="666" t="s">
        <v>580</v>
      </c>
      <c r="H87" s="666" t="s">
        <v>868</v>
      </c>
      <c r="I87" s="666" t="s">
        <v>869</v>
      </c>
      <c r="J87" s="666" t="s">
        <v>870</v>
      </c>
      <c r="K87" s="666" t="s">
        <v>871</v>
      </c>
      <c r="L87" s="668">
        <v>242.00000000000009</v>
      </c>
      <c r="M87" s="668">
        <v>3</v>
      </c>
      <c r="N87" s="669">
        <v>726.00000000000023</v>
      </c>
    </row>
    <row r="88" spans="1:14" ht="14.4" customHeight="1" x14ac:dyDescent="0.3">
      <c r="A88" s="664" t="s">
        <v>548</v>
      </c>
      <c r="B88" s="665" t="s">
        <v>549</v>
      </c>
      <c r="C88" s="666" t="s">
        <v>553</v>
      </c>
      <c r="D88" s="667" t="s">
        <v>2158</v>
      </c>
      <c r="E88" s="666" t="s">
        <v>564</v>
      </c>
      <c r="F88" s="667" t="s">
        <v>2161</v>
      </c>
      <c r="G88" s="666" t="s">
        <v>580</v>
      </c>
      <c r="H88" s="666" t="s">
        <v>872</v>
      </c>
      <c r="I88" s="666" t="s">
        <v>873</v>
      </c>
      <c r="J88" s="666" t="s">
        <v>874</v>
      </c>
      <c r="K88" s="666" t="s">
        <v>875</v>
      </c>
      <c r="L88" s="668">
        <v>241.76000000000005</v>
      </c>
      <c r="M88" s="668">
        <v>1</v>
      </c>
      <c r="N88" s="669">
        <v>241.76000000000005</v>
      </c>
    </row>
    <row r="89" spans="1:14" ht="14.4" customHeight="1" x14ac:dyDescent="0.3">
      <c r="A89" s="664" t="s">
        <v>548</v>
      </c>
      <c r="B89" s="665" t="s">
        <v>549</v>
      </c>
      <c r="C89" s="666" t="s">
        <v>553</v>
      </c>
      <c r="D89" s="667" t="s">
        <v>2158</v>
      </c>
      <c r="E89" s="666" t="s">
        <v>564</v>
      </c>
      <c r="F89" s="667" t="s">
        <v>2161</v>
      </c>
      <c r="G89" s="666" t="s">
        <v>580</v>
      </c>
      <c r="H89" s="666" t="s">
        <v>876</v>
      </c>
      <c r="I89" s="666" t="s">
        <v>877</v>
      </c>
      <c r="J89" s="666" t="s">
        <v>878</v>
      </c>
      <c r="K89" s="666" t="s">
        <v>879</v>
      </c>
      <c r="L89" s="668">
        <v>112.15000467930255</v>
      </c>
      <c r="M89" s="668">
        <v>1</v>
      </c>
      <c r="N89" s="669">
        <v>112.15000467930255</v>
      </c>
    </row>
    <row r="90" spans="1:14" ht="14.4" customHeight="1" x14ac:dyDescent="0.3">
      <c r="A90" s="664" t="s">
        <v>548</v>
      </c>
      <c r="B90" s="665" t="s">
        <v>549</v>
      </c>
      <c r="C90" s="666" t="s">
        <v>553</v>
      </c>
      <c r="D90" s="667" t="s">
        <v>2158</v>
      </c>
      <c r="E90" s="666" t="s">
        <v>564</v>
      </c>
      <c r="F90" s="667" t="s">
        <v>2161</v>
      </c>
      <c r="G90" s="666" t="s">
        <v>580</v>
      </c>
      <c r="H90" s="666" t="s">
        <v>880</v>
      </c>
      <c r="I90" s="666" t="s">
        <v>881</v>
      </c>
      <c r="J90" s="666" t="s">
        <v>697</v>
      </c>
      <c r="K90" s="666" t="s">
        <v>882</v>
      </c>
      <c r="L90" s="668">
        <v>56.933252746436679</v>
      </c>
      <c r="M90" s="668">
        <v>80</v>
      </c>
      <c r="N90" s="669">
        <v>4554.6602197149341</v>
      </c>
    </row>
    <row r="91" spans="1:14" ht="14.4" customHeight="1" x14ac:dyDescent="0.3">
      <c r="A91" s="664" t="s">
        <v>548</v>
      </c>
      <c r="B91" s="665" t="s">
        <v>549</v>
      </c>
      <c r="C91" s="666" t="s">
        <v>553</v>
      </c>
      <c r="D91" s="667" t="s">
        <v>2158</v>
      </c>
      <c r="E91" s="666" t="s">
        <v>564</v>
      </c>
      <c r="F91" s="667" t="s">
        <v>2161</v>
      </c>
      <c r="G91" s="666" t="s">
        <v>580</v>
      </c>
      <c r="H91" s="666" t="s">
        <v>883</v>
      </c>
      <c r="I91" s="666" t="s">
        <v>884</v>
      </c>
      <c r="J91" s="666" t="s">
        <v>885</v>
      </c>
      <c r="K91" s="666" t="s">
        <v>886</v>
      </c>
      <c r="L91" s="668">
        <v>102.76000000000006</v>
      </c>
      <c r="M91" s="668">
        <v>1</v>
      </c>
      <c r="N91" s="669">
        <v>102.76000000000006</v>
      </c>
    </row>
    <row r="92" spans="1:14" ht="14.4" customHeight="1" x14ac:dyDescent="0.3">
      <c r="A92" s="664" t="s">
        <v>548</v>
      </c>
      <c r="B92" s="665" t="s">
        <v>549</v>
      </c>
      <c r="C92" s="666" t="s">
        <v>553</v>
      </c>
      <c r="D92" s="667" t="s">
        <v>2158</v>
      </c>
      <c r="E92" s="666" t="s">
        <v>564</v>
      </c>
      <c r="F92" s="667" t="s">
        <v>2161</v>
      </c>
      <c r="G92" s="666" t="s">
        <v>580</v>
      </c>
      <c r="H92" s="666" t="s">
        <v>887</v>
      </c>
      <c r="I92" s="666" t="s">
        <v>778</v>
      </c>
      <c r="J92" s="666" t="s">
        <v>888</v>
      </c>
      <c r="K92" s="666"/>
      <c r="L92" s="668">
        <v>30.651818181818182</v>
      </c>
      <c r="M92" s="668">
        <v>22</v>
      </c>
      <c r="N92" s="669">
        <v>674.34</v>
      </c>
    </row>
    <row r="93" spans="1:14" ht="14.4" customHeight="1" x14ac:dyDescent="0.3">
      <c r="A93" s="664" t="s">
        <v>548</v>
      </c>
      <c r="B93" s="665" t="s">
        <v>549</v>
      </c>
      <c r="C93" s="666" t="s">
        <v>553</v>
      </c>
      <c r="D93" s="667" t="s">
        <v>2158</v>
      </c>
      <c r="E93" s="666" t="s">
        <v>564</v>
      </c>
      <c r="F93" s="667" t="s">
        <v>2161</v>
      </c>
      <c r="G93" s="666" t="s">
        <v>580</v>
      </c>
      <c r="H93" s="666" t="s">
        <v>889</v>
      </c>
      <c r="I93" s="666" t="s">
        <v>778</v>
      </c>
      <c r="J93" s="666" t="s">
        <v>890</v>
      </c>
      <c r="K93" s="666"/>
      <c r="L93" s="668">
        <v>148.23988172637522</v>
      </c>
      <c r="M93" s="668">
        <v>7</v>
      </c>
      <c r="N93" s="669">
        <v>1037.6791720846265</v>
      </c>
    </row>
    <row r="94" spans="1:14" ht="14.4" customHeight="1" x14ac:dyDescent="0.3">
      <c r="A94" s="664" t="s">
        <v>548</v>
      </c>
      <c r="B94" s="665" t="s">
        <v>549</v>
      </c>
      <c r="C94" s="666" t="s">
        <v>553</v>
      </c>
      <c r="D94" s="667" t="s">
        <v>2158</v>
      </c>
      <c r="E94" s="666" t="s">
        <v>564</v>
      </c>
      <c r="F94" s="667" t="s">
        <v>2161</v>
      </c>
      <c r="G94" s="666" t="s">
        <v>580</v>
      </c>
      <c r="H94" s="666" t="s">
        <v>891</v>
      </c>
      <c r="I94" s="666" t="s">
        <v>892</v>
      </c>
      <c r="J94" s="666" t="s">
        <v>893</v>
      </c>
      <c r="K94" s="666" t="s">
        <v>894</v>
      </c>
      <c r="L94" s="668">
        <v>116.35918393039933</v>
      </c>
      <c r="M94" s="668">
        <v>4</v>
      </c>
      <c r="N94" s="669">
        <v>465.4367357215973</v>
      </c>
    </row>
    <row r="95" spans="1:14" ht="14.4" customHeight="1" x14ac:dyDescent="0.3">
      <c r="A95" s="664" t="s">
        <v>548</v>
      </c>
      <c r="B95" s="665" t="s">
        <v>549</v>
      </c>
      <c r="C95" s="666" t="s">
        <v>553</v>
      </c>
      <c r="D95" s="667" t="s">
        <v>2158</v>
      </c>
      <c r="E95" s="666" t="s">
        <v>564</v>
      </c>
      <c r="F95" s="667" t="s">
        <v>2161</v>
      </c>
      <c r="G95" s="666" t="s">
        <v>580</v>
      </c>
      <c r="H95" s="666" t="s">
        <v>895</v>
      </c>
      <c r="I95" s="666" t="s">
        <v>896</v>
      </c>
      <c r="J95" s="666" t="s">
        <v>897</v>
      </c>
      <c r="K95" s="666" t="s">
        <v>898</v>
      </c>
      <c r="L95" s="668">
        <v>180.16</v>
      </c>
      <c r="M95" s="668">
        <v>3</v>
      </c>
      <c r="N95" s="669">
        <v>540.48</v>
      </c>
    </row>
    <row r="96" spans="1:14" ht="14.4" customHeight="1" x14ac:dyDescent="0.3">
      <c r="A96" s="664" t="s">
        <v>548</v>
      </c>
      <c r="B96" s="665" t="s">
        <v>549</v>
      </c>
      <c r="C96" s="666" t="s">
        <v>553</v>
      </c>
      <c r="D96" s="667" t="s">
        <v>2158</v>
      </c>
      <c r="E96" s="666" t="s">
        <v>564</v>
      </c>
      <c r="F96" s="667" t="s">
        <v>2161</v>
      </c>
      <c r="G96" s="666" t="s">
        <v>580</v>
      </c>
      <c r="H96" s="666" t="s">
        <v>899</v>
      </c>
      <c r="I96" s="666" t="s">
        <v>900</v>
      </c>
      <c r="J96" s="666" t="s">
        <v>901</v>
      </c>
      <c r="K96" s="666" t="s">
        <v>820</v>
      </c>
      <c r="L96" s="668">
        <v>108.85999999999997</v>
      </c>
      <c r="M96" s="668">
        <v>1</v>
      </c>
      <c r="N96" s="669">
        <v>108.85999999999997</v>
      </c>
    </row>
    <row r="97" spans="1:14" ht="14.4" customHeight="1" x14ac:dyDescent="0.3">
      <c r="A97" s="664" t="s">
        <v>548</v>
      </c>
      <c r="B97" s="665" t="s">
        <v>549</v>
      </c>
      <c r="C97" s="666" t="s">
        <v>553</v>
      </c>
      <c r="D97" s="667" t="s">
        <v>2158</v>
      </c>
      <c r="E97" s="666" t="s">
        <v>564</v>
      </c>
      <c r="F97" s="667" t="s">
        <v>2161</v>
      </c>
      <c r="G97" s="666" t="s">
        <v>580</v>
      </c>
      <c r="H97" s="666" t="s">
        <v>902</v>
      </c>
      <c r="I97" s="666" t="s">
        <v>903</v>
      </c>
      <c r="J97" s="666" t="s">
        <v>904</v>
      </c>
      <c r="K97" s="666" t="s">
        <v>905</v>
      </c>
      <c r="L97" s="668">
        <v>47.610315095716693</v>
      </c>
      <c r="M97" s="668">
        <v>4</v>
      </c>
      <c r="N97" s="669">
        <v>190.44126038286677</v>
      </c>
    </row>
    <row r="98" spans="1:14" ht="14.4" customHeight="1" x14ac:dyDescent="0.3">
      <c r="A98" s="664" t="s">
        <v>548</v>
      </c>
      <c r="B98" s="665" t="s">
        <v>549</v>
      </c>
      <c r="C98" s="666" t="s">
        <v>553</v>
      </c>
      <c r="D98" s="667" t="s">
        <v>2158</v>
      </c>
      <c r="E98" s="666" t="s">
        <v>564</v>
      </c>
      <c r="F98" s="667" t="s">
        <v>2161</v>
      </c>
      <c r="G98" s="666" t="s">
        <v>580</v>
      </c>
      <c r="H98" s="666" t="s">
        <v>906</v>
      </c>
      <c r="I98" s="666" t="s">
        <v>907</v>
      </c>
      <c r="J98" s="666" t="s">
        <v>908</v>
      </c>
      <c r="K98" s="666" t="s">
        <v>909</v>
      </c>
      <c r="L98" s="668">
        <v>39.770000000000003</v>
      </c>
      <c r="M98" s="668">
        <v>1</v>
      </c>
      <c r="N98" s="669">
        <v>39.770000000000003</v>
      </c>
    </row>
    <row r="99" spans="1:14" ht="14.4" customHeight="1" x14ac:dyDescent="0.3">
      <c r="A99" s="664" t="s">
        <v>548</v>
      </c>
      <c r="B99" s="665" t="s">
        <v>549</v>
      </c>
      <c r="C99" s="666" t="s">
        <v>553</v>
      </c>
      <c r="D99" s="667" t="s">
        <v>2158</v>
      </c>
      <c r="E99" s="666" t="s">
        <v>564</v>
      </c>
      <c r="F99" s="667" t="s">
        <v>2161</v>
      </c>
      <c r="G99" s="666" t="s">
        <v>580</v>
      </c>
      <c r="H99" s="666" t="s">
        <v>910</v>
      </c>
      <c r="I99" s="666" t="s">
        <v>911</v>
      </c>
      <c r="J99" s="666" t="s">
        <v>631</v>
      </c>
      <c r="K99" s="666" t="s">
        <v>912</v>
      </c>
      <c r="L99" s="668">
        <v>154.03</v>
      </c>
      <c r="M99" s="668">
        <v>1</v>
      </c>
      <c r="N99" s="669">
        <v>154.03</v>
      </c>
    </row>
    <row r="100" spans="1:14" ht="14.4" customHeight="1" x14ac:dyDescent="0.3">
      <c r="A100" s="664" t="s">
        <v>548</v>
      </c>
      <c r="B100" s="665" t="s">
        <v>549</v>
      </c>
      <c r="C100" s="666" t="s">
        <v>553</v>
      </c>
      <c r="D100" s="667" t="s">
        <v>2158</v>
      </c>
      <c r="E100" s="666" t="s">
        <v>564</v>
      </c>
      <c r="F100" s="667" t="s">
        <v>2161</v>
      </c>
      <c r="G100" s="666" t="s">
        <v>580</v>
      </c>
      <c r="H100" s="666" t="s">
        <v>913</v>
      </c>
      <c r="I100" s="666" t="s">
        <v>914</v>
      </c>
      <c r="J100" s="666" t="s">
        <v>915</v>
      </c>
      <c r="K100" s="666" t="s">
        <v>916</v>
      </c>
      <c r="L100" s="668">
        <v>239.93999999999997</v>
      </c>
      <c r="M100" s="668">
        <v>1</v>
      </c>
      <c r="N100" s="669">
        <v>239.93999999999997</v>
      </c>
    </row>
    <row r="101" spans="1:14" ht="14.4" customHeight="1" x14ac:dyDescent="0.3">
      <c r="A101" s="664" t="s">
        <v>548</v>
      </c>
      <c r="B101" s="665" t="s">
        <v>549</v>
      </c>
      <c r="C101" s="666" t="s">
        <v>553</v>
      </c>
      <c r="D101" s="667" t="s">
        <v>2158</v>
      </c>
      <c r="E101" s="666" t="s">
        <v>564</v>
      </c>
      <c r="F101" s="667" t="s">
        <v>2161</v>
      </c>
      <c r="G101" s="666" t="s">
        <v>580</v>
      </c>
      <c r="H101" s="666" t="s">
        <v>917</v>
      </c>
      <c r="I101" s="666" t="s">
        <v>778</v>
      </c>
      <c r="J101" s="666" t="s">
        <v>918</v>
      </c>
      <c r="K101" s="666"/>
      <c r="L101" s="668">
        <v>75.165999999999997</v>
      </c>
      <c r="M101" s="668">
        <v>2</v>
      </c>
      <c r="N101" s="669">
        <v>150.33199999999999</v>
      </c>
    </row>
    <row r="102" spans="1:14" ht="14.4" customHeight="1" x14ac:dyDescent="0.3">
      <c r="A102" s="664" t="s">
        <v>548</v>
      </c>
      <c r="B102" s="665" t="s">
        <v>549</v>
      </c>
      <c r="C102" s="666" t="s">
        <v>553</v>
      </c>
      <c r="D102" s="667" t="s">
        <v>2158</v>
      </c>
      <c r="E102" s="666" t="s">
        <v>564</v>
      </c>
      <c r="F102" s="667" t="s">
        <v>2161</v>
      </c>
      <c r="G102" s="666" t="s">
        <v>580</v>
      </c>
      <c r="H102" s="666" t="s">
        <v>919</v>
      </c>
      <c r="I102" s="666" t="s">
        <v>919</v>
      </c>
      <c r="J102" s="666" t="s">
        <v>920</v>
      </c>
      <c r="K102" s="666" t="s">
        <v>921</v>
      </c>
      <c r="L102" s="668">
        <v>254.86000000000007</v>
      </c>
      <c r="M102" s="668">
        <v>2</v>
      </c>
      <c r="N102" s="669">
        <v>509.72000000000014</v>
      </c>
    </row>
    <row r="103" spans="1:14" ht="14.4" customHeight="1" x14ac:dyDescent="0.3">
      <c r="A103" s="664" t="s">
        <v>548</v>
      </c>
      <c r="B103" s="665" t="s">
        <v>549</v>
      </c>
      <c r="C103" s="666" t="s">
        <v>553</v>
      </c>
      <c r="D103" s="667" t="s">
        <v>2158</v>
      </c>
      <c r="E103" s="666" t="s">
        <v>564</v>
      </c>
      <c r="F103" s="667" t="s">
        <v>2161</v>
      </c>
      <c r="G103" s="666" t="s">
        <v>580</v>
      </c>
      <c r="H103" s="666" t="s">
        <v>922</v>
      </c>
      <c r="I103" s="666" t="s">
        <v>923</v>
      </c>
      <c r="J103" s="666" t="s">
        <v>924</v>
      </c>
      <c r="K103" s="666" t="s">
        <v>925</v>
      </c>
      <c r="L103" s="668">
        <v>61.010000000000019</v>
      </c>
      <c r="M103" s="668">
        <v>2</v>
      </c>
      <c r="N103" s="669">
        <v>122.02000000000004</v>
      </c>
    </row>
    <row r="104" spans="1:14" ht="14.4" customHeight="1" x14ac:dyDescent="0.3">
      <c r="A104" s="664" t="s">
        <v>548</v>
      </c>
      <c r="B104" s="665" t="s">
        <v>549</v>
      </c>
      <c r="C104" s="666" t="s">
        <v>553</v>
      </c>
      <c r="D104" s="667" t="s">
        <v>2158</v>
      </c>
      <c r="E104" s="666" t="s">
        <v>564</v>
      </c>
      <c r="F104" s="667" t="s">
        <v>2161</v>
      </c>
      <c r="G104" s="666" t="s">
        <v>580</v>
      </c>
      <c r="H104" s="666" t="s">
        <v>926</v>
      </c>
      <c r="I104" s="666" t="s">
        <v>778</v>
      </c>
      <c r="J104" s="666" t="s">
        <v>927</v>
      </c>
      <c r="K104" s="666"/>
      <c r="L104" s="668">
        <v>76.85302862651659</v>
      </c>
      <c r="M104" s="668">
        <v>4</v>
      </c>
      <c r="N104" s="669">
        <v>307.41211450606636</v>
      </c>
    </row>
    <row r="105" spans="1:14" ht="14.4" customHeight="1" x14ac:dyDescent="0.3">
      <c r="A105" s="664" t="s">
        <v>548</v>
      </c>
      <c r="B105" s="665" t="s">
        <v>549</v>
      </c>
      <c r="C105" s="666" t="s">
        <v>553</v>
      </c>
      <c r="D105" s="667" t="s">
        <v>2158</v>
      </c>
      <c r="E105" s="666" t="s">
        <v>564</v>
      </c>
      <c r="F105" s="667" t="s">
        <v>2161</v>
      </c>
      <c r="G105" s="666" t="s">
        <v>580</v>
      </c>
      <c r="H105" s="666" t="s">
        <v>928</v>
      </c>
      <c r="I105" s="666" t="s">
        <v>778</v>
      </c>
      <c r="J105" s="666" t="s">
        <v>929</v>
      </c>
      <c r="K105" s="666"/>
      <c r="L105" s="668">
        <v>46.320000000000007</v>
      </c>
      <c r="M105" s="668">
        <v>1</v>
      </c>
      <c r="N105" s="669">
        <v>46.320000000000007</v>
      </c>
    </row>
    <row r="106" spans="1:14" ht="14.4" customHeight="1" x14ac:dyDescent="0.3">
      <c r="A106" s="664" t="s">
        <v>548</v>
      </c>
      <c r="B106" s="665" t="s">
        <v>549</v>
      </c>
      <c r="C106" s="666" t="s">
        <v>553</v>
      </c>
      <c r="D106" s="667" t="s">
        <v>2158</v>
      </c>
      <c r="E106" s="666" t="s">
        <v>564</v>
      </c>
      <c r="F106" s="667" t="s">
        <v>2161</v>
      </c>
      <c r="G106" s="666" t="s">
        <v>580</v>
      </c>
      <c r="H106" s="666" t="s">
        <v>930</v>
      </c>
      <c r="I106" s="666" t="s">
        <v>931</v>
      </c>
      <c r="J106" s="666" t="s">
        <v>932</v>
      </c>
      <c r="K106" s="666" t="s">
        <v>933</v>
      </c>
      <c r="L106" s="668">
        <v>186.34922768558641</v>
      </c>
      <c r="M106" s="668">
        <v>1</v>
      </c>
      <c r="N106" s="669">
        <v>186.34922768558641</v>
      </c>
    </row>
    <row r="107" spans="1:14" ht="14.4" customHeight="1" x14ac:dyDescent="0.3">
      <c r="A107" s="664" t="s">
        <v>548</v>
      </c>
      <c r="B107" s="665" t="s">
        <v>549</v>
      </c>
      <c r="C107" s="666" t="s">
        <v>553</v>
      </c>
      <c r="D107" s="667" t="s">
        <v>2158</v>
      </c>
      <c r="E107" s="666" t="s">
        <v>564</v>
      </c>
      <c r="F107" s="667" t="s">
        <v>2161</v>
      </c>
      <c r="G107" s="666" t="s">
        <v>580</v>
      </c>
      <c r="H107" s="666" t="s">
        <v>934</v>
      </c>
      <c r="I107" s="666" t="s">
        <v>935</v>
      </c>
      <c r="J107" s="666" t="s">
        <v>936</v>
      </c>
      <c r="K107" s="666" t="s">
        <v>937</v>
      </c>
      <c r="L107" s="668">
        <v>98.449881459257796</v>
      </c>
      <c r="M107" s="668">
        <v>2</v>
      </c>
      <c r="N107" s="669">
        <v>196.89976291851559</v>
      </c>
    </row>
    <row r="108" spans="1:14" ht="14.4" customHeight="1" x14ac:dyDescent="0.3">
      <c r="A108" s="664" t="s">
        <v>548</v>
      </c>
      <c r="B108" s="665" t="s">
        <v>549</v>
      </c>
      <c r="C108" s="666" t="s">
        <v>553</v>
      </c>
      <c r="D108" s="667" t="s">
        <v>2158</v>
      </c>
      <c r="E108" s="666" t="s">
        <v>564</v>
      </c>
      <c r="F108" s="667" t="s">
        <v>2161</v>
      </c>
      <c r="G108" s="666" t="s">
        <v>580</v>
      </c>
      <c r="H108" s="666" t="s">
        <v>938</v>
      </c>
      <c r="I108" s="666" t="s">
        <v>778</v>
      </c>
      <c r="J108" s="666" t="s">
        <v>939</v>
      </c>
      <c r="K108" s="666"/>
      <c r="L108" s="668">
        <v>77.189900063783043</v>
      </c>
      <c r="M108" s="668">
        <v>7</v>
      </c>
      <c r="N108" s="669">
        <v>540.32930044648128</v>
      </c>
    </row>
    <row r="109" spans="1:14" ht="14.4" customHeight="1" x14ac:dyDescent="0.3">
      <c r="A109" s="664" t="s">
        <v>548</v>
      </c>
      <c r="B109" s="665" t="s">
        <v>549</v>
      </c>
      <c r="C109" s="666" t="s">
        <v>553</v>
      </c>
      <c r="D109" s="667" t="s">
        <v>2158</v>
      </c>
      <c r="E109" s="666" t="s">
        <v>564</v>
      </c>
      <c r="F109" s="667" t="s">
        <v>2161</v>
      </c>
      <c r="G109" s="666" t="s">
        <v>580</v>
      </c>
      <c r="H109" s="666" t="s">
        <v>940</v>
      </c>
      <c r="I109" s="666" t="s">
        <v>941</v>
      </c>
      <c r="J109" s="666" t="s">
        <v>942</v>
      </c>
      <c r="K109" s="666" t="s">
        <v>943</v>
      </c>
      <c r="L109" s="668">
        <v>31.459999999999997</v>
      </c>
      <c r="M109" s="668">
        <v>5</v>
      </c>
      <c r="N109" s="669">
        <v>157.29999999999998</v>
      </c>
    </row>
    <row r="110" spans="1:14" ht="14.4" customHeight="1" x14ac:dyDescent="0.3">
      <c r="A110" s="664" t="s">
        <v>548</v>
      </c>
      <c r="B110" s="665" t="s">
        <v>549</v>
      </c>
      <c r="C110" s="666" t="s">
        <v>553</v>
      </c>
      <c r="D110" s="667" t="s">
        <v>2158</v>
      </c>
      <c r="E110" s="666" t="s">
        <v>564</v>
      </c>
      <c r="F110" s="667" t="s">
        <v>2161</v>
      </c>
      <c r="G110" s="666" t="s">
        <v>580</v>
      </c>
      <c r="H110" s="666" t="s">
        <v>944</v>
      </c>
      <c r="I110" s="666" t="s">
        <v>945</v>
      </c>
      <c r="J110" s="666" t="s">
        <v>946</v>
      </c>
      <c r="K110" s="666" t="s">
        <v>947</v>
      </c>
      <c r="L110" s="668">
        <v>151.27000000000001</v>
      </c>
      <c r="M110" s="668">
        <v>3</v>
      </c>
      <c r="N110" s="669">
        <v>453.81</v>
      </c>
    </row>
    <row r="111" spans="1:14" ht="14.4" customHeight="1" x14ac:dyDescent="0.3">
      <c r="A111" s="664" t="s">
        <v>548</v>
      </c>
      <c r="B111" s="665" t="s">
        <v>549</v>
      </c>
      <c r="C111" s="666" t="s">
        <v>553</v>
      </c>
      <c r="D111" s="667" t="s">
        <v>2158</v>
      </c>
      <c r="E111" s="666" t="s">
        <v>564</v>
      </c>
      <c r="F111" s="667" t="s">
        <v>2161</v>
      </c>
      <c r="G111" s="666" t="s">
        <v>580</v>
      </c>
      <c r="H111" s="666" t="s">
        <v>948</v>
      </c>
      <c r="I111" s="666" t="s">
        <v>949</v>
      </c>
      <c r="J111" s="666" t="s">
        <v>950</v>
      </c>
      <c r="K111" s="666" t="s">
        <v>951</v>
      </c>
      <c r="L111" s="668">
        <v>104.06999999999998</v>
      </c>
      <c r="M111" s="668">
        <v>2</v>
      </c>
      <c r="N111" s="669">
        <v>208.13999999999996</v>
      </c>
    </row>
    <row r="112" spans="1:14" ht="14.4" customHeight="1" x14ac:dyDescent="0.3">
      <c r="A112" s="664" t="s">
        <v>548</v>
      </c>
      <c r="B112" s="665" t="s">
        <v>549</v>
      </c>
      <c r="C112" s="666" t="s">
        <v>553</v>
      </c>
      <c r="D112" s="667" t="s">
        <v>2158</v>
      </c>
      <c r="E112" s="666" t="s">
        <v>564</v>
      </c>
      <c r="F112" s="667" t="s">
        <v>2161</v>
      </c>
      <c r="G112" s="666" t="s">
        <v>580</v>
      </c>
      <c r="H112" s="666" t="s">
        <v>952</v>
      </c>
      <c r="I112" s="666" t="s">
        <v>953</v>
      </c>
      <c r="J112" s="666" t="s">
        <v>954</v>
      </c>
      <c r="K112" s="666" t="s">
        <v>955</v>
      </c>
      <c r="L112" s="668">
        <v>48.033334863315076</v>
      </c>
      <c r="M112" s="668">
        <v>120</v>
      </c>
      <c r="N112" s="669">
        <v>5764.0001835978092</v>
      </c>
    </row>
    <row r="113" spans="1:14" ht="14.4" customHeight="1" x14ac:dyDescent="0.3">
      <c r="A113" s="664" t="s">
        <v>548</v>
      </c>
      <c r="B113" s="665" t="s">
        <v>549</v>
      </c>
      <c r="C113" s="666" t="s">
        <v>553</v>
      </c>
      <c r="D113" s="667" t="s">
        <v>2158</v>
      </c>
      <c r="E113" s="666" t="s">
        <v>564</v>
      </c>
      <c r="F113" s="667" t="s">
        <v>2161</v>
      </c>
      <c r="G113" s="666" t="s">
        <v>580</v>
      </c>
      <c r="H113" s="666" t="s">
        <v>956</v>
      </c>
      <c r="I113" s="666" t="s">
        <v>957</v>
      </c>
      <c r="J113" s="666" t="s">
        <v>958</v>
      </c>
      <c r="K113" s="666" t="s">
        <v>959</v>
      </c>
      <c r="L113" s="668">
        <v>105.81000000000002</v>
      </c>
      <c r="M113" s="668">
        <v>37</v>
      </c>
      <c r="N113" s="669">
        <v>3914.9700000000007</v>
      </c>
    </row>
    <row r="114" spans="1:14" ht="14.4" customHeight="1" x14ac:dyDescent="0.3">
      <c r="A114" s="664" t="s">
        <v>548</v>
      </c>
      <c r="B114" s="665" t="s">
        <v>549</v>
      </c>
      <c r="C114" s="666" t="s">
        <v>553</v>
      </c>
      <c r="D114" s="667" t="s">
        <v>2158</v>
      </c>
      <c r="E114" s="666" t="s">
        <v>564</v>
      </c>
      <c r="F114" s="667" t="s">
        <v>2161</v>
      </c>
      <c r="G114" s="666" t="s">
        <v>580</v>
      </c>
      <c r="H114" s="666" t="s">
        <v>960</v>
      </c>
      <c r="I114" s="666" t="s">
        <v>961</v>
      </c>
      <c r="J114" s="666" t="s">
        <v>962</v>
      </c>
      <c r="K114" s="666" t="s">
        <v>963</v>
      </c>
      <c r="L114" s="668">
        <v>66.650000000000063</v>
      </c>
      <c r="M114" s="668">
        <v>1</v>
      </c>
      <c r="N114" s="669">
        <v>66.650000000000063</v>
      </c>
    </row>
    <row r="115" spans="1:14" ht="14.4" customHeight="1" x14ac:dyDescent="0.3">
      <c r="A115" s="664" t="s">
        <v>548</v>
      </c>
      <c r="B115" s="665" t="s">
        <v>549</v>
      </c>
      <c r="C115" s="666" t="s">
        <v>553</v>
      </c>
      <c r="D115" s="667" t="s">
        <v>2158</v>
      </c>
      <c r="E115" s="666" t="s">
        <v>564</v>
      </c>
      <c r="F115" s="667" t="s">
        <v>2161</v>
      </c>
      <c r="G115" s="666" t="s">
        <v>580</v>
      </c>
      <c r="H115" s="666" t="s">
        <v>964</v>
      </c>
      <c r="I115" s="666" t="s">
        <v>965</v>
      </c>
      <c r="J115" s="666" t="s">
        <v>966</v>
      </c>
      <c r="K115" s="666" t="s">
        <v>967</v>
      </c>
      <c r="L115" s="668">
        <v>40.559918949865477</v>
      </c>
      <c r="M115" s="668">
        <v>2</v>
      </c>
      <c r="N115" s="669">
        <v>81.119837899730953</v>
      </c>
    </row>
    <row r="116" spans="1:14" ht="14.4" customHeight="1" x14ac:dyDescent="0.3">
      <c r="A116" s="664" t="s">
        <v>548</v>
      </c>
      <c r="B116" s="665" t="s">
        <v>549</v>
      </c>
      <c r="C116" s="666" t="s">
        <v>553</v>
      </c>
      <c r="D116" s="667" t="s">
        <v>2158</v>
      </c>
      <c r="E116" s="666" t="s">
        <v>564</v>
      </c>
      <c r="F116" s="667" t="s">
        <v>2161</v>
      </c>
      <c r="G116" s="666" t="s">
        <v>580</v>
      </c>
      <c r="H116" s="666" t="s">
        <v>968</v>
      </c>
      <c r="I116" s="666" t="s">
        <v>969</v>
      </c>
      <c r="J116" s="666" t="s">
        <v>970</v>
      </c>
      <c r="K116" s="666" t="s">
        <v>971</v>
      </c>
      <c r="L116" s="668">
        <v>56.220056395904471</v>
      </c>
      <c r="M116" s="668">
        <v>2</v>
      </c>
      <c r="N116" s="669">
        <v>112.44011279180894</v>
      </c>
    </row>
    <row r="117" spans="1:14" ht="14.4" customHeight="1" x14ac:dyDescent="0.3">
      <c r="A117" s="664" t="s">
        <v>548</v>
      </c>
      <c r="B117" s="665" t="s">
        <v>549</v>
      </c>
      <c r="C117" s="666" t="s">
        <v>553</v>
      </c>
      <c r="D117" s="667" t="s">
        <v>2158</v>
      </c>
      <c r="E117" s="666" t="s">
        <v>564</v>
      </c>
      <c r="F117" s="667" t="s">
        <v>2161</v>
      </c>
      <c r="G117" s="666" t="s">
        <v>580</v>
      </c>
      <c r="H117" s="666" t="s">
        <v>972</v>
      </c>
      <c r="I117" s="666" t="s">
        <v>778</v>
      </c>
      <c r="J117" s="666" t="s">
        <v>973</v>
      </c>
      <c r="K117" s="666"/>
      <c r="L117" s="668">
        <v>104.97165641779539</v>
      </c>
      <c r="M117" s="668">
        <v>10</v>
      </c>
      <c r="N117" s="669">
        <v>1049.7165641779538</v>
      </c>
    </row>
    <row r="118" spans="1:14" ht="14.4" customHeight="1" x14ac:dyDescent="0.3">
      <c r="A118" s="664" t="s">
        <v>548</v>
      </c>
      <c r="B118" s="665" t="s">
        <v>549</v>
      </c>
      <c r="C118" s="666" t="s">
        <v>553</v>
      </c>
      <c r="D118" s="667" t="s">
        <v>2158</v>
      </c>
      <c r="E118" s="666" t="s">
        <v>564</v>
      </c>
      <c r="F118" s="667" t="s">
        <v>2161</v>
      </c>
      <c r="G118" s="666" t="s">
        <v>580</v>
      </c>
      <c r="H118" s="666" t="s">
        <v>974</v>
      </c>
      <c r="I118" s="666" t="s">
        <v>975</v>
      </c>
      <c r="J118" s="666" t="s">
        <v>976</v>
      </c>
      <c r="K118" s="666" t="s">
        <v>977</v>
      </c>
      <c r="L118" s="668">
        <v>33.719999999999992</v>
      </c>
      <c r="M118" s="668">
        <v>1</v>
      </c>
      <c r="N118" s="669">
        <v>33.719999999999992</v>
      </c>
    </row>
    <row r="119" spans="1:14" ht="14.4" customHeight="1" x14ac:dyDescent="0.3">
      <c r="A119" s="664" t="s">
        <v>548</v>
      </c>
      <c r="B119" s="665" t="s">
        <v>549</v>
      </c>
      <c r="C119" s="666" t="s">
        <v>553</v>
      </c>
      <c r="D119" s="667" t="s">
        <v>2158</v>
      </c>
      <c r="E119" s="666" t="s">
        <v>564</v>
      </c>
      <c r="F119" s="667" t="s">
        <v>2161</v>
      </c>
      <c r="G119" s="666" t="s">
        <v>580</v>
      </c>
      <c r="H119" s="666" t="s">
        <v>978</v>
      </c>
      <c r="I119" s="666" t="s">
        <v>979</v>
      </c>
      <c r="J119" s="666" t="s">
        <v>980</v>
      </c>
      <c r="K119" s="666" t="s">
        <v>981</v>
      </c>
      <c r="L119" s="668">
        <v>42.869831888077236</v>
      </c>
      <c r="M119" s="668">
        <v>1</v>
      </c>
      <c r="N119" s="669">
        <v>42.869831888077236</v>
      </c>
    </row>
    <row r="120" spans="1:14" ht="14.4" customHeight="1" x14ac:dyDescent="0.3">
      <c r="A120" s="664" t="s">
        <v>548</v>
      </c>
      <c r="B120" s="665" t="s">
        <v>549</v>
      </c>
      <c r="C120" s="666" t="s">
        <v>553</v>
      </c>
      <c r="D120" s="667" t="s">
        <v>2158</v>
      </c>
      <c r="E120" s="666" t="s">
        <v>564</v>
      </c>
      <c r="F120" s="667" t="s">
        <v>2161</v>
      </c>
      <c r="G120" s="666" t="s">
        <v>580</v>
      </c>
      <c r="H120" s="666" t="s">
        <v>982</v>
      </c>
      <c r="I120" s="666" t="s">
        <v>983</v>
      </c>
      <c r="J120" s="666" t="s">
        <v>984</v>
      </c>
      <c r="K120" s="666" t="s">
        <v>721</v>
      </c>
      <c r="L120" s="668">
        <v>43.990000000000016</v>
      </c>
      <c r="M120" s="668">
        <v>1</v>
      </c>
      <c r="N120" s="669">
        <v>43.990000000000016</v>
      </c>
    </row>
    <row r="121" spans="1:14" ht="14.4" customHeight="1" x14ac:dyDescent="0.3">
      <c r="A121" s="664" t="s">
        <v>548</v>
      </c>
      <c r="B121" s="665" t="s">
        <v>549</v>
      </c>
      <c r="C121" s="666" t="s">
        <v>553</v>
      </c>
      <c r="D121" s="667" t="s">
        <v>2158</v>
      </c>
      <c r="E121" s="666" t="s">
        <v>564</v>
      </c>
      <c r="F121" s="667" t="s">
        <v>2161</v>
      </c>
      <c r="G121" s="666" t="s">
        <v>580</v>
      </c>
      <c r="H121" s="666" t="s">
        <v>985</v>
      </c>
      <c r="I121" s="666" t="s">
        <v>986</v>
      </c>
      <c r="J121" s="666" t="s">
        <v>987</v>
      </c>
      <c r="K121" s="666" t="s">
        <v>988</v>
      </c>
      <c r="L121" s="668">
        <v>112.49926104416859</v>
      </c>
      <c r="M121" s="668">
        <v>8</v>
      </c>
      <c r="N121" s="669">
        <v>899.99408835334873</v>
      </c>
    </row>
    <row r="122" spans="1:14" ht="14.4" customHeight="1" x14ac:dyDescent="0.3">
      <c r="A122" s="664" t="s">
        <v>548</v>
      </c>
      <c r="B122" s="665" t="s">
        <v>549</v>
      </c>
      <c r="C122" s="666" t="s">
        <v>553</v>
      </c>
      <c r="D122" s="667" t="s">
        <v>2158</v>
      </c>
      <c r="E122" s="666" t="s">
        <v>564</v>
      </c>
      <c r="F122" s="667" t="s">
        <v>2161</v>
      </c>
      <c r="G122" s="666" t="s">
        <v>580</v>
      </c>
      <c r="H122" s="666" t="s">
        <v>989</v>
      </c>
      <c r="I122" s="666" t="s">
        <v>990</v>
      </c>
      <c r="J122" s="666" t="s">
        <v>991</v>
      </c>
      <c r="K122" s="666" t="s">
        <v>992</v>
      </c>
      <c r="L122" s="668">
        <v>110.53779638377088</v>
      </c>
      <c r="M122" s="668">
        <v>5</v>
      </c>
      <c r="N122" s="669">
        <v>552.68898191885444</v>
      </c>
    </row>
    <row r="123" spans="1:14" ht="14.4" customHeight="1" x14ac:dyDescent="0.3">
      <c r="A123" s="664" t="s">
        <v>548</v>
      </c>
      <c r="B123" s="665" t="s">
        <v>549</v>
      </c>
      <c r="C123" s="666" t="s">
        <v>553</v>
      </c>
      <c r="D123" s="667" t="s">
        <v>2158</v>
      </c>
      <c r="E123" s="666" t="s">
        <v>564</v>
      </c>
      <c r="F123" s="667" t="s">
        <v>2161</v>
      </c>
      <c r="G123" s="666" t="s">
        <v>580</v>
      </c>
      <c r="H123" s="666" t="s">
        <v>993</v>
      </c>
      <c r="I123" s="666" t="s">
        <v>994</v>
      </c>
      <c r="J123" s="666" t="s">
        <v>995</v>
      </c>
      <c r="K123" s="666" t="s">
        <v>996</v>
      </c>
      <c r="L123" s="668">
        <v>326.48000525757612</v>
      </c>
      <c r="M123" s="668">
        <v>14</v>
      </c>
      <c r="N123" s="669">
        <v>4570.7200736060659</v>
      </c>
    </row>
    <row r="124" spans="1:14" ht="14.4" customHeight="1" x14ac:dyDescent="0.3">
      <c r="A124" s="664" t="s">
        <v>548</v>
      </c>
      <c r="B124" s="665" t="s">
        <v>549</v>
      </c>
      <c r="C124" s="666" t="s">
        <v>553</v>
      </c>
      <c r="D124" s="667" t="s">
        <v>2158</v>
      </c>
      <c r="E124" s="666" t="s">
        <v>564</v>
      </c>
      <c r="F124" s="667" t="s">
        <v>2161</v>
      </c>
      <c r="G124" s="666" t="s">
        <v>580</v>
      </c>
      <c r="H124" s="666" t="s">
        <v>997</v>
      </c>
      <c r="I124" s="666" t="s">
        <v>998</v>
      </c>
      <c r="J124" s="666" t="s">
        <v>999</v>
      </c>
      <c r="K124" s="666" t="s">
        <v>1000</v>
      </c>
      <c r="L124" s="668">
        <v>1020.7300000000002</v>
      </c>
      <c r="M124" s="668">
        <v>1</v>
      </c>
      <c r="N124" s="669">
        <v>1020.7300000000002</v>
      </c>
    </row>
    <row r="125" spans="1:14" ht="14.4" customHeight="1" x14ac:dyDescent="0.3">
      <c r="A125" s="664" t="s">
        <v>548</v>
      </c>
      <c r="B125" s="665" t="s">
        <v>549</v>
      </c>
      <c r="C125" s="666" t="s">
        <v>553</v>
      </c>
      <c r="D125" s="667" t="s">
        <v>2158</v>
      </c>
      <c r="E125" s="666" t="s">
        <v>564</v>
      </c>
      <c r="F125" s="667" t="s">
        <v>2161</v>
      </c>
      <c r="G125" s="666" t="s">
        <v>580</v>
      </c>
      <c r="H125" s="666" t="s">
        <v>1001</v>
      </c>
      <c r="I125" s="666" t="s">
        <v>1002</v>
      </c>
      <c r="J125" s="666" t="s">
        <v>1003</v>
      </c>
      <c r="K125" s="666" t="s">
        <v>1004</v>
      </c>
      <c r="L125" s="668">
        <v>112.38</v>
      </c>
      <c r="M125" s="668">
        <v>1</v>
      </c>
      <c r="N125" s="669">
        <v>112.38</v>
      </c>
    </row>
    <row r="126" spans="1:14" ht="14.4" customHeight="1" x14ac:dyDescent="0.3">
      <c r="A126" s="664" t="s">
        <v>548</v>
      </c>
      <c r="B126" s="665" t="s">
        <v>549</v>
      </c>
      <c r="C126" s="666" t="s">
        <v>553</v>
      </c>
      <c r="D126" s="667" t="s">
        <v>2158</v>
      </c>
      <c r="E126" s="666" t="s">
        <v>564</v>
      </c>
      <c r="F126" s="667" t="s">
        <v>2161</v>
      </c>
      <c r="G126" s="666" t="s">
        <v>580</v>
      </c>
      <c r="H126" s="666" t="s">
        <v>1005</v>
      </c>
      <c r="I126" s="666" t="s">
        <v>1006</v>
      </c>
      <c r="J126" s="666" t="s">
        <v>838</v>
      </c>
      <c r="K126" s="666" t="s">
        <v>1007</v>
      </c>
      <c r="L126" s="668">
        <v>45.649999999999991</v>
      </c>
      <c r="M126" s="668">
        <v>1</v>
      </c>
      <c r="N126" s="669">
        <v>45.649999999999991</v>
      </c>
    </row>
    <row r="127" spans="1:14" ht="14.4" customHeight="1" x14ac:dyDescent="0.3">
      <c r="A127" s="664" t="s">
        <v>548</v>
      </c>
      <c r="B127" s="665" t="s">
        <v>549</v>
      </c>
      <c r="C127" s="666" t="s">
        <v>553</v>
      </c>
      <c r="D127" s="667" t="s">
        <v>2158</v>
      </c>
      <c r="E127" s="666" t="s">
        <v>564</v>
      </c>
      <c r="F127" s="667" t="s">
        <v>2161</v>
      </c>
      <c r="G127" s="666" t="s">
        <v>580</v>
      </c>
      <c r="H127" s="666" t="s">
        <v>1008</v>
      </c>
      <c r="I127" s="666" t="s">
        <v>1009</v>
      </c>
      <c r="J127" s="666" t="s">
        <v>1010</v>
      </c>
      <c r="K127" s="666" t="s">
        <v>1011</v>
      </c>
      <c r="L127" s="668">
        <v>88.47999999999999</v>
      </c>
      <c r="M127" s="668">
        <v>2</v>
      </c>
      <c r="N127" s="669">
        <v>176.95999999999998</v>
      </c>
    </row>
    <row r="128" spans="1:14" ht="14.4" customHeight="1" x14ac:dyDescent="0.3">
      <c r="A128" s="664" t="s">
        <v>548</v>
      </c>
      <c r="B128" s="665" t="s">
        <v>549</v>
      </c>
      <c r="C128" s="666" t="s">
        <v>553</v>
      </c>
      <c r="D128" s="667" t="s">
        <v>2158</v>
      </c>
      <c r="E128" s="666" t="s">
        <v>564</v>
      </c>
      <c r="F128" s="667" t="s">
        <v>2161</v>
      </c>
      <c r="G128" s="666" t="s">
        <v>580</v>
      </c>
      <c r="H128" s="666" t="s">
        <v>1012</v>
      </c>
      <c r="I128" s="666" t="s">
        <v>1013</v>
      </c>
      <c r="J128" s="666" t="s">
        <v>1014</v>
      </c>
      <c r="K128" s="666" t="s">
        <v>1015</v>
      </c>
      <c r="L128" s="668">
        <v>29.989909634265231</v>
      </c>
      <c r="M128" s="668">
        <v>3</v>
      </c>
      <c r="N128" s="669">
        <v>89.969728902795694</v>
      </c>
    </row>
    <row r="129" spans="1:14" ht="14.4" customHeight="1" x14ac:dyDescent="0.3">
      <c r="A129" s="664" t="s">
        <v>548</v>
      </c>
      <c r="B129" s="665" t="s">
        <v>549</v>
      </c>
      <c r="C129" s="666" t="s">
        <v>553</v>
      </c>
      <c r="D129" s="667" t="s">
        <v>2158</v>
      </c>
      <c r="E129" s="666" t="s">
        <v>564</v>
      </c>
      <c r="F129" s="667" t="s">
        <v>2161</v>
      </c>
      <c r="G129" s="666" t="s">
        <v>580</v>
      </c>
      <c r="H129" s="666" t="s">
        <v>1016</v>
      </c>
      <c r="I129" s="666" t="s">
        <v>614</v>
      </c>
      <c r="J129" s="666" t="s">
        <v>1017</v>
      </c>
      <c r="K129" s="666"/>
      <c r="L129" s="668">
        <v>408.77053214390389</v>
      </c>
      <c r="M129" s="668">
        <v>2</v>
      </c>
      <c r="N129" s="669">
        <v>817.54106428780779</v>
      </c>
    </row>
    <row r="130" spans="1:14" ht="14.4" customHeight="1" x14ac:dyDescent="0.3">
      <c r="A130" s="664" t="s">
        <v>548</v>
      </c>
      <c r="B130" s="665" t="s">
        <v>549</v>
      </c>
      <c r="C130" s="666" t="s">
        <v>553</v>
      </c>
      <c r="D130" s="667" t="s">
        <v>2158</v>
      </c>
      <c r="E130" s="666" t="s">
        <v>564</v>
      </c>
      <c r="F130" s="667" t="s">
        <v>2161</v>
      </c>
      <c r="G130" s="666" t="s">
        <v>580</v>
      </c>
      <c r="H130" s="666" t="s">
        <v>1018</v>
      </c>
      <c r="I130" s="666" t="s">
        <v>1019</v>
      </c>
      <c r="J130" s="666" t="s">
        <v>1020</v>
      </c>
      <c r="K130" s="666" t="s">
        <v>1021</v>
      </c>
      <c r="L130" s="668">
        <v>173.39999999999998</v>
      </c>
      <c r="M130" s="668">
        <v>2</v>
      </c>
      <c r="N130" s="669">
        <v>346.79999999999995</v>
      </c>
    </row>
    <row r="131" spans="1:14" ht="14.4" customHeight="1" x14ac:dyDescent="0.3">
      <c r="A131" s="664" t="s">
        <v>548</v>
      </c>
      <c r="B131" s="665" t="s">
        <v>549</v>
      </c>
      <c r="C131" s="666" t="s">
        <v>553</v>
      </c>
      <c r="D131" s="667" t="s">
        <v>2158</v>
      </c>
      <c r="E131" s="666" t="s">
        <v>564</v>
      </c>
      <c r="F131" s="667" t="s">
        <v>2161</v>
      </c>
      <c r="G131" s="666" t="s">
        <v>580</v>
      </c>
      <c r="H131" s="666" t="s">
        <v>1022</v>
      </c>
      <c r="I131" s="666" t="s">
        <v>778</v>
      </c>
      <c r="J131" s="666" t="s">
        <v>1023</v>
      </c>
      <c r="K131" s="666"/>
      <c r="L131" s="668">
        <v>123.25024556961313</v>
      </c>
      <c r="M131" s="668">
        <v>15</v>
      </c>
      <c r="N131" s="669">
        <v>1848.753683544197</v>
      </c>
    </row>
    <row r="132" spans="1:14" ht="14.4" customHeight="1" x14ac:dyDescent="0.3">
      <c r="A132" s="664" t="s">
        <v>548</v>
      </c>
      <c r="B132" s="665" t="s">
        <v>549</v>
      </c>
      <c r="C132" s="666" t="s">
        <v>553</v>
      </c>
      <c r="D132" s="667" t="s">
        <v>2158</v>
      </c>
      <c r="E132" s="666" t="s">
        <v>564</v>
      </c>
      <c r="F132" s="667" t="s">
        <v>2161</v>
      </c>
      <c r="G132" s="666" t="s">
        <v>580</v>
      </c>
      <c r="H132" s="666" t="s">
        <v>1024</v>
      </c>
      <c r="I132" s="666" t="s">
        <v>1025</v>
      </c>
      <c r="J132" s="666" t="s">
        <v>674</v>
      </c>
      <c r="K132" s="666" t="s">
        <v>1026</v>
      </c>
      <c r="L132" s="668">
        <v>17.665001271831006</v>
      </c>
      <c r="M132" s="668">
        <v>56</v>
      </c>
      <c r="N132" s="669">
        <v>989.24007122253624</v>
      </c>
    </row>
    <row r="133" spans="1:14" ht="14.4" customHeight="1" x14ac:dyDescent="0.3">
      <c r="A133" s="664" t="s">
        <v>548</v>
      </c>
      <c r="B133" s="665" t="s">
        <v>549</v>
      </c>
      <c r="C133" s="666" t="s">
        <v>553</v>
      </c>
      <c r="D133" s="667" t="s">
        <v>2158</v>
      </c>
      <c r="E133" s="666" t="s">
        <v>564</v>
      </c>
      <c r="F133" s="667" t="s">
        <v>2161</v>
      </c>
      <c r="G133" s="666" t="s">
        <v>580</v>
      </c>
      <c r="H133" s="666" t="s">
        <v>1027</v>
      </c>
      <c r="I133" s="666" t="s">
        <v>1028</v>
      </c>
      <c r="J133" s="666" t="s">
        <v>1029</v>
      </c>
      <c r="K133" s="666" t="s">
        <v>1030</v>
      </c>
      <c r="L133" s="668">
        <v>33.410000000000018</v>
      </c>
      <c r="M133" s="668">
        <v>1</v>
      </c>
      <c r="N133" s="669">
        <v>33.410000000000018</v>
      </c>
    </row>
    <row r="134" spans="1:14" ht="14.4" customHeight="1" x14ac:dyDescent="0.3">
      <c r="A134" s="664" t="s">
        <v>548</v>
      </c>
      <c r="B134" s="665" t="s">
        <v>549</v>
      </c>
      <c r="C134" s="666" t="s">
        <v>553</v>
      </c>
      <c r="D134" s="667" t="s">
        <v>2158</v>
      </c>
      <c r="E134" s="666" t="s">
        <v>564</v>
      </c>
      <c r="F134" s="667" t="s">
        <v>2161</v>
      </c>
      <c r="G134" s="666" t="s">
        <v>580</v>
      </c>
      <c r="H134" s="666" t="s">
        <v>1031</v>
      </c>
      <c r="I134" s="666" t="s">
        <v>1032</v>
      </c>
      <c r="J134" s="666" t="s">
        <v>1033</v>
      </c>
      <c r="K134" s="666" t="s">
        <v>1034</v>
      </c>
      <c r="L134" s="668">
        <v>325.15994839858826</v>
      </c>
      <c r="M134" s="668">
        <v>89</v>
      </c>
      <c r="N134" s="669">
        <v>28939.235407474356</v>
      </c>
    </row>
    <row r="135" spans="1:14" ht="14.4" customHeight="1" x14ac:dyDescent="0.3">
      <c r="A135" s="664" t="s">
        <v>548</v>
      </c>
      <c r="B135" s="665" t="s">
        <v>549</v>
      </c>
      <c r="C135" s="666" t="s">
        <v>553</v>
      </c>
      <c r="D135" s="667" t="s">
        <v>2158</v>
      </c>
      <c r="E135" s="666" t="s">
        <v>564</v>
      </c>
      <c r="F135" s="667" t="s">
        <v>2161</v>
      </c>
      <c r="G135" s="666" t="s">
        <v>580</v>
      </c>
      <c r="H135" s="666" t="s">
        <v>1035</v>
      </c>
      <c r="I135" s="666" t="s">
        <v>1036</v>
      </c>
      <c r="J135" s="666" t="s">
        <v>1037</v>
      </c>
      <c r="K135" s="666" t="s">
        <v>1038</v>
      </c>
      <c r="L135" s="668">
        <v>275.31</v>
      </c>
      <c r="M135" s="668">
        <v>2</v>
      </c>
      <c r="N135" s="669">
        <v>550.62</v>
      </c>
    </row>
    <row r="136" spans="1:14" ht="14.4" customHeight="1" x14ac:dyDescent="0.3">
      <c r="A136" s="664" t="s">
        <v>548</v>
      </c>
      <c r="B136" s="665" t="s">
        <v>549</v>
      </c>
      <c r="C136" s="666" t="s">
        <v>553</v>
      </c>
      <c r="D136" s="667" t="s">
        <v>2158</v>
      </c>
      <c r="E136" s="666" t="s">
        <v>564</v>
      </c>
      <c r="F136" s="667" t="s">
        <v>2161</v>
      </c>
      <c r="G136" s="666" t="s">
        <v>580</v>
      </c>
      <c r="H136" s="666" t="s">
        <v>1039</v>
      </c>
      <c r="I136" s="666" t="s">
        <v>778</v>
      </c>
      <c r="J136" s="666" t="s">
        <v>1040</v>
      </c>
      <c r="K136" s="666" t="s">
        <v>1041</v>
      </c>
      <c r="L136" s="668">
        <v>39.657133466449928</v>
      </c>
      <c r="M136" s="668">
        <v>3</v>
      </c>
      <c r="N136" s="669">
        <v>118.97140039934979</v>
      </c>
    </row>
    <row r="137" spans="1:14" ht="14.4" customHeight="1" x14ac:dyDescent="0.3">
      <c r="A137" s="664" t="s">
        <v>548</v>
      </c>
      <c r="B137" s="665" t="s">
        <v>549</v>
      </c>
      <c r="C137" s="666" t="s">
        <v>553</v>
      </c>
      <c r="D137" s="667" t="s">
        <v>2158</v>
      </c>
      <c r="E137" s="666" t="s">
        <v>564</v>
      </c>
      <c r="F137" s="667" t="s">
        <v>2161</v>
      </c>
      <c r="G137" s="666" t="s">
        <v>580</v>
      </c>
      <c r="H137" s="666" t="s">
        <v>1042</v>
      </c>
      <c r="I137" s="666" t="s">
        <v>1043</v>
      </c>
      <c r="J137" s="666" t="s">
        <v>1044</v>
      </c>
      <c r="K137" s="666" t="s">
        <v>1045</v>
      </c>
      <c r="L137" s="668">
        <v>2072.42</v>
      </c>
      <c r="M137" s="668">
        <v>2</v>
      </c>
      <c r="N137" s="669">
        <v>4144.84</v>
      </c>
    </row>
    <row r="138" spans="1:14" ht="14.4" customHeight="1" x14ac:dyDescent="0.3">
      <c r="A138" s="664" t="s">
        <v>548</v>
      </c>
      <c r="B138" s="665" t="s">
        <v>549</v>
      </c>
      <c r="C138" s="666" t="s">
        <v>553</v>
      </c>
      <c r="D138" s="667" t="s">
        <v>2158</v>
      </c>
      <c r="E138" s="666" t="s">
        <v>564</v>
      </c>
      <c r="F138" s="667" t="s">
        <v>2161</v>
      </c>
      <c r="G138" s="666" t="s">
        <v>580</v>
      </c>
      <c r="H138" s="666" t="s">
        <v>1046</v>
      </c>
      <c r="I138" s="666" t="s">
        <v>1047</v>
      </c>
      <c r="J138" s="666" t="s">
        <v>1048</v>
      </c>
      <c r="K138" s="666" t="s">
        <v>1049</v>
      </c>
      <c r="L138" s="668">
        <v>161.20981703586989</v>
      </c>
      <c r="M138" s="668">
        <v>5</v>
      </c>
      <c r="N138" s="669">
        <v>806.04908517934939</v>
      </c>
    </row>
    <row r="139" spans="1:14" ht="14.4" customHeight="1" x14ac:dyDescent="0.3">
      <c r="A139" s="664" t="s">
        <v>548</v>
      </c>
      <c r="B139" s="665" t="s">
        <v>549</v>
      </c>
      <c r="C139" s="666" t="s">
        <v>553</v>
      </c>
      <c r="D139" s="667" t="s">
        <v>2158</v>
      </c>
      <c r="E139" s="666" t="s">
        <v>564</v>
      </c>
      <c r="F139" s="667" t="s">
        <v>2161</v>
      </c>
      <c r="G139" s="666" t="s">
        <v>580</v>
      </c>
      <c r="H139" s="666" t="s">
        <v>1050</v>
      </c>
      <c r="I139" s="666" t="s">
        <v>778</v>
      </c>
      <c r="J139" s="666" t="s">
        <v>1051</v>
      </c>
      <c r="K139" s="666"/>
      <c r="L139" s="668">
        <v>64.195330706020229</v>
      </c>
      <c r="M139" s="668">
        <v>11</v>
      </c>
      <c r="N139" s="669">
        <v>706.14863776622246</v>
      </c>
    </row>
    <row r="140" spans="1:14" ht="14.4" customHeight="1" x14ac:dyDescent="0.3">
      <c r="A140" s="664" t="s">
        <v>548</v>
      </c>
      <c r="B140" s="665" t="s">
        <v>549</v>
      </c>
      <c r="C140" s="666" t="s">
        <v>553</v>
      </c>
      <c r="D140" s="667" t="s">
        <v>2158</v>
      </c>
      <c r="E140" s="666" t="s">
        <v>564</v>
      </c>
      <c r="F140" s="667" t="s">
        <v>2161</v>
      </c>
      <c r="G140" s="666" t="s">
        <v>580</v>
      </c>
      <c r="H140" s="666" t="s">
        <v>1052</v>
      </c>
      <c r="I140" s="666" t="s">
        <v>1053</v>
      </c>
      <c r="J140" s="666" t="s">
        <v>1054</v>
      </c>
      <c r="K140" s="666" t="s">
        <v>1055</v>
      </c>
      <c r="L140" s="668">
        <v>94.429999999999978</v>
      </c>
      <c r="M140" s="668">
        <v>2</v>
      </c>
      <c r="N140" s="669">
        <v>188.85999999999996</v>
      </c>
    </row>
    <row r="141" spans="1:14" ht="14.4" customHeight="1" x14ac:dyDescent="0.3">
      <c r="A141" s="664" t="s">
        <v>548</v>
      </c>
      <c r="B141" s="665" t="s">
        <v>549</v>
      </c>
      <c r="C141" s="666" t="s">
        <v>553</v>
      </c>
      <c r="D141" s="667" t="s">
        <v>2158</v>
      </c>
      <c r="E141" s="666" t="s">
        <v>564</v>
      </c>
      <c r="F141" s="667" t="s">
        <v>2161</v>
      </c>
      <c r="G141" s="666" t="s">
        <v>580</v>
      </c>
      <c r="H141" s="666" t="s">
        <v>1056</v>
      </c>
      <c r="I141" s="666" t="s">
        <v>778</v>
      </c>
      <c r="J141" s="666" t="s">
        <v>1057</v>
      </c>
      <c r="K141" s="666"/>
      <c r="L141" s="668">
        <v>51.897589639348922</v>
      </c>
      <c r="M141" s="668">
        <v>1</v>
      </c>
      <c r="N141" s="669">
        <v>51.897589639348922</v>
      </c>
    </row>
    <row r="142" spans="1:14" ht="14.4" customHeight="1" x14ac:dyDescent="0.3">
      <c r="A142" s="664" t="s">
        <v>548</v>
      </c>
      <c r="B142" s="665" t="s">
        <v>549</v>
      </c>
      <c r="C142" s="666" t="s">
        <v>553</v>
      </c>
      <c r="D142" s="667" t="s">
        <v>2158</v>
      </c>
      <c r="E142" s="666" t="s">
        <v>564</v>
      </c>
      <c r="F142" s="667" t="s">
        <v>2161</v>
      </c>
      <c r="G142" s="666" t="s">
        <v>580</v>
      </c>
      <c r="H142" s="666" t="s">
        <v>1058</v>
      </c>
      <c r="I142" s="666" t="s">
        <v>1059</v>
      </c>
      <c r="J142" s="666" t="s">
        <v>1060</v>
      </c>
      <c r="K142" s="666" t="s">
        <v>1061</v>
      </c>
      <c r="L142" s="668">
        <v>57.59</v>
      </c>
      <c r="M142" s="668">
        <v>1</v>
      </c>
      <c r="N142" s="669">
        <v>57.59</v>
      </c>
    </row>
    <row r="143" spans="1:14" ht="14.4" customHeight="1" x14ac:dyDescent="0.3">
      <c r="A143" s="664" t="s">
        <v>548</v>
      </c>
      <c r="B143" s="665" t="s">
        <v>549</v>
      </c>
      <c r="C143" s="666" t="s">
        <v>553</v>
      </c>
      <c r="D143" s="667" t="s">
        <v>2158</v>
      </c>
      <c r="E143" s="666" t="s">
        <v>564</v>
      </c>
      <c r="F143" s="667" t="s">
        <v>2161</v>
      </c>
      <c r="G143" s="666" t="s">
        <v>580</v>
      </c>
      <c r="H143" s="666" t="s">
        <v>1062</v>
      </c>
      <c r="I143" s="666" t="s">
        <v>1063</v>
      </c>
      <c r="J143" s="666" t="s">
        <v>1064</v>
      </c>
      <c r="K143" s="666" t="s">
        <v>1065</v>
      </c>
      <c r="L143" s="668">
        <v>36.590025011346228</v>
      </c>
      <c r="M143" s="668">
        <v>6</v>
      </c>
      <c r="N143" s="669">
        <v>219.54015006807737</v>
      </c>
    </row>
    <row r="144" spans="1:14" ht="14.4" customHeight="1" x14ac:dyDescent="0.3">
      <c r="A144" s="664" t="s">
        <v>548</v>
      </c>
      <c r="B144" s="665" t="s">
        <v>549</v>
      </c>
      <c r="C144" s="666" t="s">
        <v>553</v>
      </c>
      <c r="D144" s="667" t="s">
        <v>2158</v>
      </c>
      <c r="E144" s="666" t="s">
        <v>564</v>
      </c>
      <c r="F144" s="667" t="s">
        <v>2161</v>
      </c>
      <c r="G144" s="666" t="s">
        <v>580</v>
      </c>
      <c r="H144" s="666" t="s">
        <v>1066</v>
      </c>
      <c r="I144" s="666" t="s">
        <v>778</v>
      </c>
      <c r="J144" s="666" t="s">
        <v>1067</v>
      </c>
      <c r="K144" s="666"/>
      <c r="L144" s="668">
        <v>696.6384336927681</v>
      </c>
      <c r="M144" s="668">
        <v>4</v>
      </c>
      <c r="N144" s="669">
        <v>2786.5537347710724</v>
      </c>
    </row>
    <row r="145" spans="1:14" ht="14.4" customHeight="1" x14ac:dyDescent="0.3">
      <c r="A145" s="664" t="s">
        <v>548</v>
      </c>
      <c r="B145" s="665" t="s">
        <v>549</v>
      </c>
      <c r="C145" s="666" t="s">
        <v>553</v>
      </c>
      <c r="D145" s="667" t="s">
        <v>2158</v>
      </c>
      <c r="E145" s="666" t="s">
        <v>564</v>
      </c>
      <c r="F145" s="667" t="s">
        <v>2161</v>
      </c>
      <c r="G145" s="666" t="s">
        <v>580</v>
      </c>
      <c r="H145" s="666" t="s">
        <v>1068</v>
      </c>
      <c r="I145" s="666" t="s">
        <v>1069</v>
      </c>
      <c r="J145" s="666" t="s">
        <v>1070</v>
      </c>
      <c r="K145" s="666" t="s">
        <v>1071</v>
      </c>
      <c r="L145" s="668">
        <v>119.19</v>
      </c>
      <c r="M145" s="668">
        <v>4</v>
      </c>
      <c r="N145" s="669">
        <v>476.76</v>
      </c>
    </row>
    <row r="146" spans="1:14" ht="14.4" customHeight="1" x14ac:dyDescent="0.3">
      <c r="A146" s="664" t="s">
        <v>548</v>
      </c>
      <c r="B146" s="665" t="s">
        <v>549</v>
      </c>
      <c r="C146" s="666" t="s">
        <v>553</v>
      </c>
      <c r="D146" s="667" t="s">
        <v>2158</v>
      </c>
      <c r="E146" s="666" t="s">
        <v>564</v>
      </c>
      <c r="F146" s="667" t="s">
        <v>2161</v>
      </c>
      <c r="G146" s="666" t="s">
        <v>580</v>
      </c>
      <c r="H146" s="666" t="s">
        <v>1072</v>
      </c>
      <c r="I146" s="666" t="s">
        <v>1073</v>
      </c>
      <c r="J146" s="666" t="s">
        <v>1074</v>
      </c>
      <c r="K146" s="666" t="s">
        <v>1075</v>
      </c>
      <c r="L146" s="668">
        <v>56.34</v>
      </c>
      <c r="M146" s="668">
        <v>1</v>
      </c>
      <c r="N146" s="669">
        <v>56.34</v>
      </c>
    </row>
    <row r="147" spans="1:14" ht="14.4" customHeight="1" x14ac:dyDescent="0.3">
      <c r="A147" s="664" t="s">
        <v>548</v>
      </c>
      <c r="B147" s="665" t="s">
        <v>549</v>
      </c>
      <c r="C147" s="666" t="s">
        <v>553</v>
      </c>
      <c r="D147" s="667" t="s">
        <v>2158</v>
      </c>
      <c r="E147" s="666" t="s">
        <v>564</v>
      </c>
      <c r="F147" s="667" t="s">
        <v>2161</v>
      </c>
      <c r="G147" s="666" t="s">
        <v>580</v>
      </c>
      <c r="H147" s="666" t="s">
        <v>1076</v>
      </c>
      <c r="I147" s="666" t="s">
        <v>1077</v>
      </c>
      <c r="J147" s="666" t="s">
        <v>1078</v>
      </c>
      <c r="K147" s="666" t="s">
        <v>1079</v>
      </c>
      <c r="L147" s="668">
        <v>26.769999999999992</v>
      </c>
      <c r="M147" s="668">
        <v>1</v>
      </c>
      <c r="N147" s="669">
        <v>26.769999999999992</v>
      </c>
    </row>
    <row r="148" spans="1:14" ht="14.4" customHeight="1" x14ac:dyDescent="0.3">
      <c r="A148" s="664" t="s">
        <v>548</v>
      </c>
      <c r="B148" s="665" t="s">
        <v>549</v>
      </c>
      <c r="C148" s="666" t="s">
        <v>553</v>
      </c>
      <c r="D148" s="667" t="s">
        <v>2158</v>
      </c>
      <c r="E148" s="666" t="s">
        <v>564</v>
      </c>
      <c r="F148" s="667" t="s">
        <v>2161</v>
      </c>
      <c r="G148" s="666" t="s">
        <v>580</v>
      </c>
      <c r="H148" s="666" t="s">
        <v>1080</v>
      </c>
      <c r="I148" s="666" t="s">
        <v>1081</v>
      </c>
      <c r="J148" s="666" t="s">
        <v>1082</v>
      </c>
      <c r="K148" s="666"/>
      <c r="L148" s="668">
        <v>89.200000000000017</v>
      </c>
      <c r="M148" s="668">
        <v>2</v>
      </c>
      <c r="N148" s="669">
        <v>178.40000000000003</v>
      </c>
    </row>
    <row r="149" spans="1:14" ht="14.4" customHeight="1" x14ac:dyDescent="0.3">
      <c r="A149" s="664" t="s">
        <v>548</v>
      </c>
      <c r="B149" s="665" t="s">
        <v>549</v>
      </c>
      <c r="C149" s="666" t="s">
        <v>553</v>
      </c>
      <c r="D149" s="667" t="s">
        <v>2158</v>
      </c>
      <c r="E149" s="666" t="s">
        <v>564</v>
      </c>
      <c r="F149" s="667" t="s">
        <v>2161</v>
      </c>
      <c r="G149" s="666" t="s">
        <v>580</v>
      </c>
      <c r="H149" s="666" t="s">
        <v>1083</v>
      </c>
      <c r="I149" s="666" t="s">
        <v>1084</v>
      </c>
      <c r="J149" s="666" t="s">
        <v>1085</v>
      </c>
      <c r="K149" s="666" t="s">
        <v>1086</v>
      </c>
      <c r="L149" s="668">
        <v>143.65000000000006</v>
      </c>
      <c r="M149" s="668">
        <v>1</v>
      </c>
      <c r="N149" s="669">
        <v>143.65000000000006</v>
      </c>
    </row>
    <row r="150" spans="1:14" ht="14.4" customHeight="1" x14ac:dyDescent="0.3">
      <c r="A150" s="664" t="s">
        <v>548</v>
      </c>
      <c r="B150" s="665" t="s">
        <v>549</v>
      </c>
      <c r="C150" s="666" t="s">
        <v>553</v>
      </c>
      <c r="D150" s="667" t="s">
        <v>2158</v>
      </c>
      <c r="E150" s="666" t="s">
        <v>564</v>
      </c>
      <c r="F150" s="667" t="s">
        <v>2161</v>
      </c>
      <c r="G150" s="666" t="s">
        <v>580</v>
      </c>
      <c r="H150" s="666" t="s">
        <v>1087</v>
      </c>
      <c r="I150" s="666" t="s">
        <v>1088</v>
      </c>
      <c r="J150" s="666" t="s">
        <v>1089</v>
      </c>
      <c r="K150" s="666" t="s">
        <v>1090</v>
      </c>
      <c r="L150" s="668">
        <v>407.5900000000002</v>
      </c>
      <c r="M150" s="668">
        <v>1</v>
      </c>
      <c r="N150" s="669">
        <v>407.5900000000002</v>
      </c>
    </row>
    <row r="151" spans="1:14" ht="14.4" customHeight="1" x14ac:dyDescent="0.3">
      <c r="A151" s="664" t="s">
        <v>548</v>
      </c>
      <c r="B151" s="665" t="s">
        <v>549</v>
      </c>
      <c r="C151" s="666" t="s">
        <v>553</v>
      </c>
      <c r="D151" s="667" t="s">
        <v>2158</v>
      </c>
      <c r="E151" s="666" t="s">
        <v>564</v>
      </c>
      <c r="F151" s="667" t="s">
        <v>2161</v>
      </c>
      <c r="G151" s="666" t="s">
        <v>580</v>
      </c>
      <c r="H151" s="666" t="s">
        <v>1091</v>
      </c>
      <c r="I151" s="666" t="s">
        <v>1091</v>
      </c>
      <c r="J151" s="666" t="s">
        <v>1092</v>
      </c>
      <c r="K151" s="666" t="s">
        <v>1093</v>
      </c>
      <c r="L151" s="668">
        <v>47.375000000000007</v>
      </c>
      <c r="M151" s="668">
        <v>2</v>
      </c>
      <c r="N151" s="669">
        <v>94.750000000000014</v>
      </c>
    </row>
    <row r="152" spans="1:14" ht="14.4" customHeight="1" x14ac:dyDescent="0.3">
      <c r="A152" s="664" t="s">
        <v>548</v>
      </c>
      <c r="B152" s="665" t="s">
        <v>549</v>
      </c>
      <c r="C152" s="666" t="s">
        <v>553</v>
      </c>
      <c r="D152" s="667" t="s">
        <v>2158</v>
      </c>
      <c r="E152" s="666" t="s">
        <v>564</v>
      </c>
      <c r="F152" s="667" t="s">
        <v>2161</v>
      </c>
      <c r="G152" s="666" t="s">
        <v>580</v>
      </c>
      <c r="H152" s="666" t="s">
        <v>1094</v>
      </c>
      <c r="I152" s="666" t="s">
        <v>1095</v>
      </c>
      <c r="J152" s="666" t="s">
        <v>1096</v>
      </c>
      <c r="K152" s="666" t="s">
        <v>1097</v>
      </c>
      <c r="L152" s="668">
        <v>93.610000000000014</v>
      </c>
      <c r="M152" s="668">
        <v>1</v>
      </c>
      <c r="N152" s="669">
        <v>93.610000000000014</v>
      </c>
    </row>
    <row r="153" spans="1:14" ht="14.4" customHeight="1" x14ac:dyDescent="0.3">
      <c r="A153" s="664" t="s">
        <v>548</v>
      </c>
      <c r="B153" s="665" t="s">
        <v>549</v>
      </c>
      <c r="C153" s="666" t="s">
        <v>553</v>
      </c>
      <c r="D153" s="667" t="s">
        <v>2158</v>
      </c>
      <c r="E153" s="666" t="s">
        <v>564</v>
      </c>
      <c r="F153" s="667" t="s">
        <v>2161</v>
      </c>
      <c r="G153" s="666" t="s">
        <v>580</v>
      </c>
      <c r="H153" s="666" t="s">
        <v>1098</v>
      </c>
      <c r="I153" s="666" t="s">
        <v>1099</v>
      </c>
      <c r="J153" s="666" t="s">
        <v>1100</v>
      </c>
      <c r="K153" s="666" t="s">
        <v>1101</v>
      </c>
      <c r="L153" s="668">
        <v>77.259899009974731</v>
      </c>
      <c r="M153" s="668">
        <v>3</v>
      </c>
      <c r="N153" s="669">
        <v>231.77969702992419</v>
      </c>
    </row>
    <row r="154" spans="1:14" ht="14.4" customHeight="1" x14ac:dyDescent="0.3">
      <c r="A154" s="664" t="s">
        <v>548</v>
      </c>
      <c r="B154" s="665" t="s">
        <v>549</v>
      </c>
      <c r="C154" s="666" t="s">
        <v>553</v>
      </c>
      <c r="D154" s="667" t="s">
        <v>2158</v>
      </c>
      <c r="E154" s="666" t="s">
        <v>564</v>
      </c>
      <c r="F154" s="667" t="s">
        <v>2161</v>
      </c>
      <c r="G154" s="666" t="s">
        <v>580</v>
      </c>
      <c r="H154" s="666" t="s">
        <v>1102</v>
      </c>
      <c r="I154" s="666" t="s">
        <v>1103</v>
      </c>
      <c r="J154" s="666" t="s">
        <v>1100</v>
      </c>
      <c r="K154" s="666" t="s">
        <v>1104</v>
      </c>
      <c r="L154" s="668">
        <v>183.00001343535396</v>
      </c>
      <c r="M154" s="668">
        <v>2</v>
      </c>
      <c r="N154" s="669">
        <v>366.00002687070793</v>
      </c>
    </row>
    <row r="155" spans="1:14" ht="14.4" customHeight="1" x14ac:dyDescent="0.3">
      <c r="A155" s="664" t="s">
        <v>548</v>
      </c>
      <c r="B155" s="665" t="s">
        <v>549</v>
      </c>
      <c r="C155" s="666" t="s">
        <v>553</v>
      </c>
      <c r="D155" s="667" t="s">
        <v>2158</v>
      </c>
      <c r="E155" s="666" t="s">
        <v>564</v>
      </c>
      <c r="F155" s="667" t="s">
        <v>2161</v>
      </c>
      <c r="G155" s="666" t="s">
        <v>580</v>
      </c>
      <c r="H155" s="666" t="s">
        <v>1105</v>
      </c>
      <c r="I155" s="666" t="s">
        <v>778</v>
      </c>
      <c r="J155" s="666" t="s">
        <v>1106</v>
      </c>
      <c r="K155" s="666" t="s">
        <v>1041</v>
      </c>
      <c r="L155" s="668">
        <v>85.77000000000001</v>
      </c>
      <c r="M155" s="668">
        <v>2</v>
      </c>
      <c r="N155" s="669">
        <v>171.54000000000002</v>
      </c>
    </row>
    <row r="156" spans="1:14" ht="14.4" customHeight="1" x14ac:dyDescent="0.3">
      <c r="A156" s="664" t="s">
        <v>548</v>
      </c>
      <c r="B156" s="665" t="s">
        <v>549</v>
      </c>
      <c r="C156" s="666" t="s">
        <v>553</v>
      </c>
      <c r="D156" s="667" t="s">
        <v>2158</v>
      </c>
      <c r="E156" s="666" t="s">
        <v>564</v>
      </c>
      <c r="F156" s="667" t="s">
        <v>2161</v>
      </c>
      <c r="G156" s="666" t="s">
        <v>580</v>
      </c>
      <c r="H156" s="666" t="s">
        <v>1107</v>
      </c>
      <c r="I156" s="666" t="s">
        <v>1107</v>
      </c>
      <c r="J156" s="666" t="s">
        <v>1108</v>
      </c>
      <c r="K156" s="666" t="s">
        <v>1109</v>
      </c>
      <c r="L156" s="668">
        <v>407.00053553546235</v>
      </c>
      <c r="M156" s="668">
        <v>2</v>
      </c>
      <c r="N156" s="669">
        <v>814.0010710709247</v>
      </c>
    </row>
    <row r="157" spans="1:14" ht="14.4" customHeight="1" x14ac:dyDescent="0.3">
      <c r="A157" s="664" t="s">
        <v>548</v>
      </c>
      <c r="B157" s="665" t="s">
        <v>549</v>
      </c>
      <c r="C157" s="666" t="s">
        <v>553</v>
      </c>
      <c r="D157" s="667" t="s">
        <v>2158</v>
      </c>
      <c r="E157" s="666" t="s">
        <v>564</v>
      </c>
      <c r="F157" s="667" t="s">
        <v>2161</v>
      </c>
      <c r="G157" s="666" t="s">
        <v>580</v>
      </c>
      <c r="H157" s="666" t="s">
        <v>1110</v>
      </c>
      <c r="I157" s="666" t="s">
        <v>1110</v>
      </c>
      <c r="J157" s="666" t="s">
        <v>1111</v>
      </c>
      <c r="K157" s="666" t="s">
        <v>1112</v>
      </c>
      <c r="L157" s="668">
        <v>96.100000000000051</v>
      </c>
      <c r="M157" s="668">
        <v>2</v>
      </c>
      <c r="N157" s="669">
        <v>192.2000000000001</v>
      </c>
    </row>
    <row r="158" spans="1:14" ht="14.4" customHeight="1" x14ac:dyDescent="0.3">
      <c r="A158" s="664" t="s">
        <v>548</v>
      </c>
      <c r="B158" s="665" t="s">
        <v>549</v>
      </c>
      <c r="C158" s="666" t="s">
        <v>553</v>
      </c>
      <c r="D158" s="667" t="s">
        <v>2158</v>
      </c>
      <c r="E158" s="666" t="s">
        <v>564</v>
      </c>
      <c r="F158" s="667" t="s">
        <v>2161</v>
      </c>
      <c r="G158" s="666" t="s">
        <v>580</v>
      </c>
      <c r="H158" s="666" t="s">
        <v>1113</v>
      </c>
      <c r="I158" s="666" t="s">
        <v>1113</v>
      </c>
      <c r="J158" s="666" t="s">
        <v>1114</v>
      </c>
      <c r="K158" s="666" t="s">
        <v>820</v>
      </c>
      <c r="L158" s="668">
        <v>74.920000000000016</v>
      </c>
      <c r="M158" s="668">
        <v>1</v>
      </c>
      <c r="N158" s="669">
        <v>74.920000000000016</v>
      </c>
    </row>
    <row r="159" spans="1:14" ht="14.4" customHeight="1" x14ac:dyDescent="0.3">
      <c r="A159" s="664" t="s">
        <v>548</v>
      </c>
      <c r="B159" s="665" t="s">
        <v>549</v>
      </c>
      <c r="C159" s="666" t="s">
        <v>553</v>
      </c>
      <c r="D159" s="667" t="s">
        <v>2158</v>
      </c>
      <c r="E159" s="666" t="s">
        <v>564</v>
      </c>
      <c r="F159" s="667" t="s">
        <v>2161</v>
      </c>
      <c r="G159" s="666" t="s">
        <v>580</v>
      </c>
      <c r="H159" s="666" t="s">
        <v>1115</v>
      </c>
      <c r="I159" s="666" t="s">
        <v>1115</v>
      </c>
      <c r="J159" s="666" t="s">
        <v>791</v>
      </c>
      <c r="K159" s="666" t="s">
        <v>1116</v>
      </c>
      <c r="L159" s="668">
        <v>130.80600109407646</v>
      </c>
      <c r="M159" s="668">
        <v>10</v>
      </c>
      <c r="N159" s="669">
        <v>1308.0600109407646</v>
      </c>
    </row>
    <row r="160" spans="1:14" ht="14.4" customHeight="1" x14ac:dyDescent="0.3">
      <c r="A160" s="664" t="s">
        <v>548</v>
      </c>
      <c r="B160" s="665" t="s">
        <v>549</v>
      </c>
      <c r="C160" s="666" t="s">
        <v>553</v>
      </c>
      <c r="D160" s="667" t="s">
        <v>2158</v>
      </c>
      <c r="E160" s="666" t="s">
        <v>564</v>
      </c>
      <c r="F160" s="667" t="s">
        <v>2161</v>
      </c>
      <c r="G160" s="666" t="s">
        <v>580</v>
      </c>
      <c r="H160" s="666" t="s">
        <v>1117</v>
      </c>
      <c r="I160" s="666" t="s">
        <v>1117</v>
      </c>
      <c r="J160" s="666" t="s">
        <v>1118</v>
      </c>
      <c r="K160" s="666" t="s">
        <v>1119</v>
      </c>
      <c r="L160" s="668">
        <v>44.000027641404145</v>
      </c>
      <c r="M160" s="668">
        <v>35</v>
      </c>
      <c r="N160" s="669">
        <v>1540.000967449145</v>
      </c>
    </row>
    <row r="161" spans="1:14" ht="14.4" customHeight="1" x14ac:dyDescent="0.3">
      <c r="A161" s="664" t="s">
        <v>548</v>
      </c>
      <c r="B161" s="665" t="s">
        <v>549</v>
      </c>
      <c r="C161" s="666" t="s">
        <v>553</v>
      </c>
      <c r="D161" s="667" t="s">
        <v>2158</v>
      </c>
      <c r="E161" s="666" t="s">
        <v>564</v>
      </c>
      <c r="F161" s="667" t="s">
        <v>2161</v>
      </c>
      <c r="G161" s="666" t="s">
        <v>580</v>
      </c>
      <c r="H161" s="666" t="s">
        <v>1120</v>
      </c>
      <c r="I161" s="666" t="s">
        <v>1120</v>
      </c>
      <c r="J161" s="666" t="s">
        <v>842</v>
      </c>
      <c r="K161" s="666" t="s">
        <v>1121</v>
      </c>
      <c r="L161" s="668">
        <v>74.889785947159396</v>
      </c>
      <c r="M161" s="668">
        <v>3</v>
      </c>
      <c r="N161" s="669">
        <v>224.66935784147819</v>
      </c>
    </row>
    <row r="162" spans="1:14" ht="14.4" customHeight="1" x14ac:dyDescent="0.3">
      <c r="A162" s="664" t="s">
        <v>548</v>
      </c>
      <c r="B162" s="665" t="s">
        <v>549</v>
      </c>
      <c r="C162" s="666" t="s">
        <v>553</v>
      </c>
      <c r="D162" s="667" t="s">
        <v>2158</v>
      </c>
      <c r="E162" s="666" t="s">
        <v>564</v>
      </c>
      <c r="F162" s="667" t="s">
        <v>2161</v>
      </c>
      <c r="G162" s="666" t="s">
        <v>580</v>
      </c>
      <c r="H162" s="666" t="s">
        <v>1122</v>
      </c>
      <c r="I162" s="666" t="s">
        <v>1122</v>
      </c>
      <c r="J162" s="666" t="s">
        <v>1123</v>
      </c>
      <c r="K162" s="666" t="s">
        <v>1124</v>
      </c>
      <c r="L162" s="668">
        <v>81.225000000000023</v>
      </c>
      <c r="M162" s="668">
        <v>2</v>
      </c>
      <c r="N162" s="669">
        <v>162.45000000000005</v>
      </c>
    </row>
    <row r="163" spans="1:14" ht="14.4" customHeight="1" x14ac:dyDescent="0.3">
      <c r="A163" s="664" t="s">
        <v>548</v>
      </c>
      <c r="B163" s="665" t="s">
        <v>549</v>
      </c>
      <c r="C163" s="666" t="s">
        <v>553</v>
      </c>
      <c r="D163" s="667" t="s">
        <v>2158</v>
      </c>
      <c r="E163" s="666" t="s">
        <v>564</v>
      </c>
      <c r="F163" s="667" t="s">
        <v>2161</v>
      </c>
      <c r="G163" s="666" t="s">
        <v>580</v>
      </c>
      <c r="H163" s="666" t="s">
        <v>1125</v>
      </c>
      <c r="I163" s="666" t="s">
        <v>1125</v>
      </c>
      <c r="J163" s="666" t="s">
        <v>1126</v>
      </c>
      <c r="K163" s="666" t="s">
        <v>1127</v>
      </c>
      <c r="L163" s="668">
        <v>178.87620130153553</v>
      </c>
      <c r="M163" s="668">
        <v>9</v>
      </c>
      <c r="N163" s="669">
        <v>1609.8858117138197</v>
      </c>
    </row>
    <row r="164" spans="1:14" ht="14.4" customHeight="1" x14ac:dyDescent="0.3">
      <c r="A164" s="664" t="s">
        <v>548</v>
      </c>
      <c r="B164" s="665" t="s">
        <v>549</v>
      </c>
      <c r="C164" s="666" t="s">
        <v>553</v>
      </c>
      <c r="D164" s="667" t="s">
        <v>2158</v>
      </c>
      <c r="E164" s="666" t="s">
        <v>564</v>
      </c>
      <c r="F164" s="667" t="s">
        <v>2161</v>
      </c>
      <c r="G164" s="666" t="s">
        <v>580</v>
      </c>
      <c r="H164" s="666" t="s">
        <v>1128</v>
      </c>
      <c r="I164" s="666" t="s">
        <v>778</v>
      </c>
      <c r="J164" s="666" t="s">
        <v>1129</v>
      </c>
      <c r="K164" s="666" t="s">
        <v>1130</v>
      </c>
      <c r="L164" s="668">
        <v>57.481710761773002</v>
      </c>
      <c r="M164" s="668">
        <v>1</v>
      </c>
      <c r="N164" s="669">
        <v>57.481710761773002</v>
      </c>
    </row>
    <row r="165" spans="1:14" ht="14.4" customHeight="1" x14ac:dyDescent="0.3">
      <c r="A165" s="664" t="s">
        <v>548</v>
      </c>
      <c r="B165" s="665" t="s">
        <v>549</v>
      </c>
      <c r="C165" s="666" t="s">
        <v>553</v>
      </c>
      <c r="D165" s="667" t="s">
        <v>2158</v>
      </c>
      <c r="E165" s="666" t="s">
        <v>564</v>
      </c>
      <c r="F165" s="667" t="s">
        <v>2161</v>
      </c>
      <c r="G165" s="666" t="s">
        <v>580</v>
      </c>
      <c r="H165" s="666" t="s">
        <v>1131</v>
      </c>
      <c r="I165" s="666" t="s">
        <v>1132</v>
      </c>
      <c r="J165" s="666" t="s">
        <v>1133</v>
      </c>
      <c r="K165" s="666" t="s">
        <v>1134</v>
      </c>
      <c r="L165" s="668">
        <v>105.85038788720662</v>
      </c>
      <c r="M165" s="668">
        <v>3</v>
      </c>
      <c r="N165" s="669">
        <v>317.55116366161985</v>
      </c>
    </row>
    <row r="166" spans="1:14" ht="14.4" customHeight="1" x14ac:dyDescent="0.3">
      <c r="A166" s="664" t="s">
        <v>548</v>
      </c>
      <c r="B166" s="665" t="s">
        <v>549</v>
      </c>
      <c r="C166" s="666" t="s">
        <v>553</v>
      </c>
      <c r="D166" s="667" t="s">
        <v>2158</v>
      </c>
      <c r="E166" s="666" t="s">
        <v>564</v>
      </c>
      <c r="F166" s="667" t="s">
        <v>2161</v>
      </c>
      <c r="G166" s="666" t="s">
        <v>580</v>
      </c>
      <c r="H166" s="666" t="s">
        <v>1135</v>
      </c>
      <c r="I166" s="666" t="s">
        <v>1135</v>
      </c>
      <c r="J166" s="666" t="s">
        <v>1136</v>
      </c>
      <c r="K166" s="666" t="s">
        <v>1137</v>
      </c>
      <c r="L166" s="668">
        <v>48.579999999999984</v>
      </c>
      <c r="M166" s="668">
        <v>3</v>
      </c>
      <c r="N166" s="669">
        <v>145.73999999999995</v>
      </c>
    </row>
    <row r="167" spans="1:14" ht="14.4" customHeight="1" x14ac:dyDescent="0.3">
      <c r="A167" s="664" t="s">
        <v>548</v>
      </c>
      <c r="B167" s="665" t="s">
        <v>549</v>
      </c>
      <c r="C167" s="666" t="s">
        <v>553</v>
      </c>
      <c r="D167" s="667" t="s">
        <v>2158</v>
      </c>
      <c r="E167" s="666" t="s">
        <v>564</v>
      </c>
      <c r="F167" s="667" t="s">
        <v>2161</v>
      </c>
      <c r="G167" s="666" t="s">
        <v>580</v>
      </c>
      <c r="H167" s="666" t="s">
        <v>1138</v>
      </c>
      <c r="I167" s="666" t="s">
        <v>1138</v>
      </c>
      <c r="J167" s="666" t="s">
        <v>1139</v>
      </c>
      <c r="K167" s="666" t="s">
        <v>1140</v>
      </c>
      <c r="L167" s="668">
        <v>49.739888131478594</v>
      </c>
      <c r="M167" s="668">
        <v>1</v>
      </c>
      <c r="N167" s="669">
        <v>49.739888131478594</v>
      </c>
    </row>
    <row r="168" spans="1:14" ht="14.4" customHeight="1" x14ac:dyDescent="0.3">
      <c r="A168" s="664" t="s">
        <v>548</v>
      </c>
      <c r="B168" s="665" t="s">
        <v>549</v>
      </c>
      <c r="C168" s="666" t="s">
        <v>553</v>
      </c>
      <c r="D168" s="667" t="s">
        <v>2158</v>
      </c>
      <c r="E168" s="666" t="s">
        <v>564</v>
      </c>
      <c r="F168" s="667" t="s">
        <v>2161</v>
      </c>
      <c r="G168" s="666" t="s">
        <v>580</v>
      </c>
      <c r="H168" s="666" t="s">
        <v>1141</v>
      </c>
      <c r="I168" s="666" t="s">
        <v>1141</v>
      </c>
      <c r="J168" s="666" t="s">
        <v>1142</v>
      </c>
      <c r="K168" s="666" t="s">
        <v>1143</v>
      </c>
      <c r="L168" s="668">
        <v>101.67000000000004</v>
      </c>
      <c r="M168" s="668">
        <v>1</v>
      </c>
      <c r="N168" s="669">
        <v>101.67000000000004</v>
      </c>
    </row>
    <row r="169" spans="1:14" ht="14.4" customHeight="1" x14ac:dyDescent="0.3">
      <c r="A169" s="664" t="s">
        <v>548</v>
      </c>
      <c r="B169" s="665" t="s">
        <v>549</v>
      </c>
      <c r="C169" s="666" t="s">
        <v>553</v>
      </c>
      <c r="D169" s="667" t="s">
        <v>2158</v>
      </c>
      <c r="E169" s="666" t="s">
        <v>564</v>
      </c>
      <c r="F169" s="667" t="s">
        <v>2161</v>
      </c>
      <c r="G169" s="666" t="s">
        <v>580</v>
      </c>
      <c r="H169" s="666" t="s">
        <v>1144</v>
      </c>
      <c r="I169" s="666" t="s">
        <v>1144</v>
      </c>
      <c r="J169" s="666" t="s">
        <v>1145</v>
      </c>
      <c r="K169" s="666" t="s">
        <v>1146</v>
      </c>
      <c r="L169" s="668">
        <v>226.38023372600844</v>
      </c>
      <c r="M169" s="668">
        <v>2</v>
      </c>
      <c r="N169" s="669">
        <v>452.76046745201688</v>
      </c>
    </row>
    <row r="170" spans="1:14" ht="14.4" customHeight="1" x14ac:dyDescent="0.3">
      <c r="A170" s="664" t="s">
        <v>548</v>
      </c>
      <c r="B170" s="665" t="s">
        <v>549</v>
      </c>
      <c r="C170" s="666" t="s">
        <v>553</v>
      </c>
      <c r="D170" s="667" t="s">
        <v>2158</v>
      </c>
      <c r="E170" s="666" t="s">
        <v>564</v>
      </c>
      <c r="F170" s="667" t="s">
        <v>2161</v>
      </c>
      <c r="G170" s="666" t="s">
        <v>580</v>
      </c>
      <c r="H170" s="666" t="s">
        <v>1147</v>
      </c>
      <c r="I170" s="666" t="s">
        <v>1147</v>
      </c>
      <c r="J170" s="666" t="s">
        <v>1148</v>
      </c>
      <c r="K170" s="666" t="s">
        <v>1149</v>
      </c>
      <c r="L170" s="668">
        <v>56.488946880254325</v>
      </c>
      <c r="M170" s="668">
        <v>2</v>
      </c>
      <c r="N170" s="669">
        <v>112.97789376050865</v>
      </c>
    </row>
    <row r="171" spans="1:14" ht="14.4" customHeight="1" x14ac:dyDescent="0.3">
      <c r="A171" s="664" t="s">
        <v>548</v>
      </c>
      <c r="B171" s="665" t="s">
        <v>549</v>
      </c>
      <c r="C171" s="666" t="s">
        <v>553</v>
      </c>
      <c r="D171" s="667" t="s">
        <v>2158</v>
      </c>
      <c r="E171" s="666" t="s">
        <v>564</v>
      </c>
      <c r="F171" s="667" t="s">
        <v>2161</v>
      </c>
      <c r="G171" s="666" t="s">
        <v>580</v>
      </c>
      <c r="H171" s="666" t="s">
        <v>1150</v>
      </c>
      <c r="I171" s="666" t="s">
        <v>1151</v>
      </c>
      <c r="J171" s="666" t="s">
        <v>1152</v>
      </c>
      <c r="K171" s="666" t="s">
        <v>1153</v>
      </c>
      <c r="L171" s="668">
        <v>112.37826230705572</v>
      </c>
      <c r="M171" s="668">
        <v>1</v>
      </c>
      <c r="N171" s="669">
        <v>112.37826230705572</v>
      </c>
    </row>
    <row r="172" spans="1:14" ht="14.4" customHeight="1" x14ac:dyDescent="0.3">
      <c r="A172" s="664" t="s">
        <v>548</v>
      </c>
      <c r="B172" s="665" t="s">
        <v>549</v>
      </c>
      <c r="C172" s="666" t="s">
        <v>553</v>
      </c>
      <c r="D172" s="667" t="s">
        <v>2158</v>
      </c>
      <c r="E172" s="666" t="s">
        <v>564</v>
      </c>
      <c r="F172" s="667" t="s">
        <v>2161</v>
      </c>
      <c r="G172" s="666" t="s">
        <v>580</v>
      </c>
      <c r="H172" s="666" t="s">
        <v>1154</v>
      </c>
      <c r="I172" s="666" t="s">
        <v>1154</v>
      </c>
      <c r="J172" s="666" t="s">
        <v>1155</v>
      </c>
      <c r="K172" s="666" t="s">
        <v>1156</v>
      </c>
      <c r="L172" s="668">
        <v>72.180000000000007</v>
      </c>
      <c r="M172" s="668">
        <v>2</v>
      </c>
      <c r="N172" s="669">
        <v>144.36000000000001</v>
      </c>
    </row>
    <row r="173" spans="1:14" ht="14.4" customHeight="1" x14ac:dyDescent="0.3">
      <c r="A173" s="664" t="s">
        <v>548</v>
      </c>
      <c r="B173" s="665" t="s">
        <v>549</v>
      </c>
      <c r="C173" s="666" t="s">
        <v>553</v>
      </c>
      <c r="D173" s="667" t="s">
        <v>2158</v>
      </c>
      <c r="E173" s="666" t="s">
        <v>564</v>
      </c>
      <c r="F173" s="667" t="s">
        <v>2161</v>
      </c>
      <c r="G173" s="666" t="s">
        <v>580</v>
      </c>
      <c r="H173" s="666" t="s">
        <v>1157</v>
      </c>
      <c r="I173" s="666" t="s">
        <v>1157</v>
      </c>
      <c r="J173" s="666" t="s">
        <v>904</v>
      </c>
      <c r="K173" s="666" t="s">
        <v>905</v>
      </c>
      <c r="L173" s="668">
        <v>47.60995049682704</v>
      </c>
      <c r="M173" s="668">
        <v>4</v>
      </c>
      <c r="N173" s="669">
        <v>190.43980198730816</v>
      </c>
    </row>
    <row r="174" spans="1:14" ht="14.4" customHeight="1" x14ac:dyDescent="0.3">
      <c r="A174" s="664" t="s">
        <v>548</v>
      </c>
      <c r="B174" s="665" t="s">
        <v>549</v>
      </c>
      <c r="C174" s="666" t="s">
        <v>553</v>
      </c>
      <c r="D174" s="667" t="s">
        <v>2158</v>
      </c>
      <c r="E174" s="666" t="s">
        <v>564</v>
      </c>
      <c r="F174" s="667" t="s">
        <v>2161</v>
      </c>
      <c r="G174" s="666" t="s">
        <v>580</v>
      </c>
      <c r="H174" s="666" t="s">
        <v>1158</v>
      </c>
      <c r="I174" s="666" t="s">
        <v>1158</v>
      </c>
      <c r="J174" s="666" t="s">
        <v>1159</v>
      </c>
      <c r="K174" s="666" t="s">
        <v>1160</v>
      </c>
      <c r="L174" s="668">
        <v>72.45</v>
      </c>
      <c r="M174" s="668">
        <v>1</v>
      </c>
      <c r="N174" s="669">
        <v>72.45</v>
      </c>
    </row>
    <row r="175" spans="1:14" ht="14.4" customHeight="1" x14ac:dyDescent="0.3">
      <c r="A175" s="664" t="s">
        <v>548</v>
      </c>
      <c r="B175" s="665" t="s">
        <v>549</v>
      </c>
      <c r="C175" s="666" t="s">
        <v>553</v>
      </c>
      <c r="D175" s="667" t="s">
        <v>2158</v>
      </c>
      <c r="E175" s="666" t="s">
        <v>564</v>
      </c>
      <c r="F175" s="667" t="s">
        <v>2161</v>
      </c>
      <c r="G175" s="666" t="s">
        <v>580</v>
      </c>
      <c r="H175" s="666" t="s">
        <v>1161</v>
      </c>
      <c r="I175" s="666" t="s">
        <v>614</v>
      </c>
      <c r="J175" s="666" t="s">
        <v>1162</v>
      </c>
      <c r="K175" s="666" t="s">
        <v>1163</v>
      </c>
      <c r="L175" s="668">
        <v>368.43009595711152</v>
      </c>
      <c r="M175" s="668">
        <v>1</v>
      </c>
      <c r="N175" s="669">
        <v>368.43009595711152</v>
      </c>
    </row>
    <row r="176" spans="1:14" ht="14.4" customHeight="1" x14ac:dyDescent="0.3">
      <c r="A176" s="664" t="s">
        <v>548</v>
      </c>
      <c r="B176" s="665" t="s">
        <v>549</v>
      </c>
      <c r="C176" s="666" t="s">
        <v>553</v>
      </c>
      <c r="D176" s="667" t="s">
        <v>2158</v>
      </c>
      <c r="E176" s="666" t="s">
        <v>564</v>
      </c>
      <c r="F176" s="667" t="s">
        <v>2161</v>
      </c>
      <c r="G176" s="666" t="s">
        <v>580</v>
      </c>
      <c r="H176" s="666" t="s">
        <v>1164</v>
      </c>
      <c r="I176" s="666" t="s">
        <v>778</v>
      </c>
      <c r="J176" s="666" t="s">
        <v>1165</v>
      </c>
      <c r="K176" s="666"/>
      <c r="L176" s="668">
        <v>62.780000000000008</v>
      </c>
      <c r="M176" s="668">
        <v>3</v>
      </c>
      <c r="N176" s="669">
        <v>188.34000000000003</v>
      </c>
    </row>
    <row r="177" spans="1:14" ht="14.4" customHeight="1" x14ac:dyDescent="0.3">
      <c r="A177" s="664" t="s">
        <v>548</v>
      </c>
      <c r="B177" s="665" t="s">
        <v>549</v>
      </c>
      <c r="C177" s="666" t="s">
        <v>553</v>
      </c>
      <c r="D177" s="667" t="s">
        <v>2158</v>
      </c>
      <c r="E177" s="666" t="s">
        <v>564</v>
      </c>
      <c r="F177" s="667" t="s">
        <v>2161</v>
      </c>
      <c r="G177" s="666" t="s">
        <v>580</v>
      </c>
      <c r="H177" s="666" t="s">
        <v>1166</v>
      </c>
      <c r="I177" s="666" t="s">
        <v>1166</v>
      </c>
      <c r="J177" s="666" t="s">
        <v>803</v>
      </c>
      <c r="K177" s="666" t="s">
        <v>1167</v>
      </c>
      <c r="L177" s="668">
        <v>129.87945982170956</v>
      </c>
      <c r="M177" s="668">
        <v>1</v>
      </c>
      <c r="N177" s="669">
        <v>129.87945982170956</v>
      </c>
    </row>
    <row r="178" spans="1:14" ht="14.4" customHeight="1" x14ac:dyDescent="0.3">
      <c r="A178" s="664" t="s">
        <v>548</v>
      </c>
      <c r="B178" s="665" t="s">
        <v>549</v>
      </c>
      <c r="C178" s="666" t="s">
        <v>553</v>
      </c>
      <c r="D178" s="667" t="s">
        <v>2158</v>
      </c>
      <c r="E178" s="666" t="s">
        <v>564</v>
      </c>
      <c r="F178" s="667" t="s">
        <v>2161</v>
      </c>
      <c r="G178" s="666" t="s">
        <v>580</v>
      </c>
      <c r="H178" s="666" t="s">
        <v>1168</v>
      </c>
      <c r="I178" s="666" t="s">
        <v>1168</v>
      </c>
      <c r="J178" s="666" t="s">
        <v>1169</v>
      </c>
      <c r="K178" s="666" t="s">
        <v>1170</v>
      </c>
      <c r="L178" s="668">
        <v>271.51999999999992</v>
      </c>
      <c r="M178" s="668">
        <v>1</v>
      </c>
      <c r="N178" s="669">
        <v>271.51999999999992</v>
      </c>
    </row>
    <row r="179" spans="1:14" ht="14.4" customHeight="1" x14ac:dyDescent="0.3">
      <c r="A179" s="664" t="s">
        <v>548</v>
      </c>
      <c r="B179" s="665" t="s">
        <v>549</v>
      </c>
      <c r="C179" s="666" t="s">
        <v>553</v>
      </c>
      <c r="D179" s="667" t="s">
        <v>2158</v>
      </c>
      <c r="E179" s="666" t="s">
        <v>564</v>
      </c>
      <c r="F179" s="667" t="s">
        <v>2161</v>
      </c>
      <c r="G179" s="666" t="s">
        <v>580</v>
      </c>
      <c r="H179" s="666" t="s">
        <v>1171</v>
      </c>
      <c r="I179" s="666" t="s">
        <v>1171</v>
      </c>
      <c r="J179" s="666" t="s">
        <v>1172</v>
      </c>
      <c r="K179" s="666" t="s">
        <v>1173</v>
      </c>
      <c r="L179" s="668">
        <v>167.98</v>
      </c>
      <c r="M179" s="668">
        <v>3</v>
      </c>
      <c r="N179" s="669">
        <v>503.93999999999994</v>
      </c>
    </row>
    <row r="180" spans="1:14" ht="14.4" customHeight="1" x14ac:dyDescent="0.3">
      <c r="A180" s="664" t="s">
        <v>548</v>
      </c>
      <c r="B180" s="665" t="s">
        <v>549</v>
      </c>
      <c r="C180" s="666" t="s">
        <v>553</v>
      </c>
      <c r="D180" s="667" t="s">
        <v>2158</v>
      </c>
      <c r="E180" s="666" t="s">
        <v>564</v>
      </c>
      <c r="F180" s="667" t="s">
        <v>2161</v>
      </c>
      <c r="G180" s="666" t="s">
        <v>580</v>
      </c>
      <c r="H180" s="666" t="s">
        <v>1174</v>
      </c>
      <c r="I180" s="666" t="s">
        <v>1175</v>
      </c>
      <c r="J180" s="666" t="s">
        <v>1176</v>
      </c>
      <c r="K180" s="666" t="s">
        <v>1177</v>
      </c>
      <c r="L180" s="668">
        <v>303.88999999999993</v>
      </c>
      <c r="M180" s="668">
        <v>1</v>
      </c>
      <c r="N180" s="669">
        <v>303.88999999999993</v>
      </c>
    </row>
    <row r="181" spans="1:14" ht="14.4" customHeight="1" x14ac:dyDescent="0.3">
      <c r="A181" s="664" t="s">
        <v>548</v>
      </c>
      <c r="B181" s="665" t="s">
        <v>549</v>
      </c>
      <c r="C181" s="666" t="s">
        <v>553</v>
      </c>
      <c r="D181" s="667" t="s">
        <v>2158</v>
      </c>
      <c r="E181" s="666" t="s">
        <v>564</v>
      </c>
      <c r="F181" s="667" t="s">
        <v>2161</v>
      </c>
      <c r="G181" s="666" t="s">
        <v>580</v>
      </c>
      <c r="H181" s="666" t="s">
        <v>1178</v>
      </c>
      <c r="I181" s="666" t="s">
        <v>1178</v>
      </c>
      <c r="J181" s="666" t="s">
        <v>1179</v>
      </c>
      <c r="K181" s="666" t="s">
        <v>1180</v>
      </c>
      <c r="L181" s="668">
        <v>11.318999999999999</v>
      </c>
      <c r="M181" s="668">
        <v>10</v>
      </c>
      <c r="N181" s="669">
        <v>113.19</v>
      </c>
    </row>
    <row r="182" spans="1:14" ht="14.4" customHeight="1" x14ac:dyDescent="0.3">
      <c r="A182" s="664" t="s">
        <v>548</v>
      </c>
      <c r="B182" s="665" t="s">
        <v>549</v>
      </c>
      <c r="C182" s="666" t="s">
        <v>553</v>
      </c>
      <c r="D182" s="667" t="s">
        <v>2158</v>
      </c>
      <c r="E182" s="666" t="s">
        <v>564</v>
      </c>
      <c r="F182" s="667" t="s">
        <v>2161</v>
      </c>
      <c r="G182" s="666" t="s">
        <v>580</v>
      </c>
      <c r="H182" s="666" t="s">
        <v>1181</v>
      </c>
      <c r="I182" s="666" t="s">
        <v>778</v>
      </c>
      <c r="J182" s="666" t="s">
        <v>1182</v>
      </c>
      <c r="K182" s="666" t="s">
        <v>1183</v>
      </c>
      <c r="L182" s="668">
        <v>115.43333333333334</v>
      </c>
      <c r="M182" s="668">
        <v>1</v>
      </c>
      <c r="N182" s="669">
        <v>115.43333333333334</v>
      </c>
    </row>
    <row r="183" spans="1:14" ht="14.4" customHeight="1" x14ac:dyDescent="0.3">
      <c r="A183" s="664" t="s">
        <v>548</v>
      </c>
      <c r="B183" s="665" t="s">
        <v>549</v>
      </c>
      <c r="C183" s="666" t="s">
        <v>553</v>
      </c>
      <c r="D183" s="667" t="s">
        <v>2158</v>
      </c>
      <c r="E183" s="666" t="s">
        <v>564</v>
      </c>
      <c r="F183" s="667" t="s">
        <v>2161</v>
      </c>
      <c r="G183" s="666" t="s">
        <v>580</v>
      </c>
      <c r="H183" s="666" t="s">
        <v>1184</v>
      </c>
      <c r="I183" s="666" t="s">
        <v>1184</v>
      </c>
      <c r="J183" s="666" t="s">
        <v>1185</v>
      </c>
      <c r="K183" s="666" t="s">
        <v>1186</v>
      </c>
      <c r="L183" s="668">
        <v>292.42</v>
      </c>
      <c r="M183" s="668">
        <v>1</v>
      </c>
      <c r="N183" s="669">
        <v>292.42</v>
      </c>
    </row>
    <row r="184" spans="1:14" ht="14.4" customHeight="1" x14ac:dyDescent="0.3">
      <c r="A184" s="664" t="s">
        <v>548</v>
      </c>
      <c r="B184" s="665" t="s">
        <v>549</v>
      </c>
      <c r="C184" s="666" t="s">
        <v>553</v>
      </c>
      <c r="D184" s="667" t="s">
        <v>2158</v>
      </c>
      <c r="E184" s="666" t="s">
        <v>564</v>
      </c>
      <c r="F184" s="667" t="s">
        <v>2161</v>
      </c>
      <c r="G184" s="666" t="s">
        <v>580</v>
      </c>
      <c r="H184" s="666" t="s">
        <v>1187</v>
      </c>
      <c r="I184" s="666" t="s">
        <v>1187</v>
      </c>
      <c r="J184" s="666" t="s">
        <v>674</v>
      </c>
      <c r="K184" s="666" t="s">
        <v>675</v>
      </c>
      <c r="L184" s="668">
        <v>28.600000000000009</v>
      </c>
      <c r="M184" s="668">
        <v>18</v>
      </c>
      <c r="N184" s="669">
        <v>514.80000000000018</v>
      </c>
    </row>
    <row r="185" spans="1:14" ht="14.4" customHeight="1" x14ac:dyDescent="0.3">
      <c r="A185" s="664" t="s">
        <v>548</v>
      </c>
      <c r="B185" s="665" t="s">
        <v>549</v>
      </c>
      <c r="C185" s="666" t="s">
        <v>553</v>
      </c>
      <c r="D185" s="667" t="s">
        <v>2158</v>
      </c>
      <c r="E185" s="666" t="s">
        <v>564</v>
      </c>
      <c r="F185" s="667" t="s">
        <v>2161</v>
      </c>
      <c r="G185" s="666" t="s">
        <v>1188</v>
      </c>
      <c r="H185" s="666" t="s">
        <v>1189</v>
      </c>
      <c r="I185" s="666" t="s">
        <v>1189</v>
      </c>
      <c r="J185" s="666" t="s">
        <v>1190</v>
      </c>
      <c r="K185" s="666" t="s">
        <v>1191</v>
      </c>
      <c r="L185" s="668">
        <v>14.880000000000011</v>
      </c>
      <c r="M185" s="668">
        <v>1</v>
      </c>
      <c r="N185" s="669">
        <v>14.880000000000011</v>
      </c>
    </row>
    <row r="186" spans="1:14" ht="14.4" customHeight="1" x14ac:dyDescent="0.3">
      <c r="A186" s="664" t="s">
        <v>548</v>
      </c>
      <c r="B186" s="665" t="s">
        <v>549</v>
      </c>
      <c r="C186" s="666" t="s">
        <v>553</v>
      </c>
      <c r="D186" s="667" t="s">
        <v>2158</v>
      </c>
      <c r="E186" s="666" t="s">
        <v>564</v>
      </c>
      <c r="F186" s="667" t="s">
        <v>2161</v>
      </c>
      <c r="G186" s="666" t="s">
        <v>1188</v>
      </c>
      <c r="H186" s="666" t="s">
        <v>1192</v>
      </c>
      <c r="I186" s="666" t="s">
        <v>1193</v>
      </c>
      <c r="J186" s="666" t="s">
        <v>1194</v>
      </c>
      <c r="K186" s="666" t="s">
        <v>1195</v>
      </c>
      <c r="L186" s="668">
        <v>34.75</v>
      </c>
      <c r="M186" s="668">
        <v>10</v>
      </c>
      <c r="N186" s="669">
        <v>347.5</v>
      </c>
    </row>
    <row r="187" spans="1:14" ht="14.4" customHeight="1" x14ac:dyDescent="0.3">
      <c r="A187" s="664" t="s">
        <v>548</v>
      </c>
      <c r="B187" s="665" t="s">
        <v>549</v>
      </c>
      <c r="C187" s="666" t="s">
        <v>553</v>
      </c>
      <c r="D187" s="667" t="s">
        <v>2158</v>
      </c>
      <c r="E187" s="666" t="s">
        <v>564</v>
      </c>
      <c r="F187" s="667" t="s">
        <v>2161</v>
      </c>
      <c r="G187" s="666" t="s">
        <v>1188</v>
      </c>
      <c r="H187" s="666" t="s">
        <v>1196</v>
      </c>
      <c r="I187" s="666" t="s">
        <v>1197</v>
      </c>
      <c r="J187" s="666" t="s">
        <v>578</v>
      </c>
      <c r="K187" s="666" t="s">
        <v>579</v>
      </c>
      <c r="L187" s="668">
        <v>105.05990581612772</v>
      </c>
      <c r="M187" s="668">
        <v>102</v>
      </c>
      <c r="N187" s="669">
        <v>10716.110393245028</v>
      </c>
    </row>
    <row r="188" spans="1:14" ht="14.4" customHeight="1" x14ac:dyDescent="0.3">
      <c r="A188" s="664" t="s">
        <v>548</v>
      </c>
      <c r="B188" s="665" t="s">
        <v>549</v>
      </c>
      <c r="C188" s="666" t="s">
        <v>553</v>
      </c>
      <c r="D188" s="667" t="s">
        <v>2158</v>
      </c>
      <c r="E188" s="666" t="s">
        <v>564</v>
      </c>
      <c r="F188" s="667" t="s">
        <v>2161</v>
      </c>
      <c r="G188" s="666" t="s">
        <v>1188</v>
      </c>
      <c r="H188" s="666" t="s">
        <v>1198</v>
      </c>
      <c r="I188" s="666" t="s">
        <v>1199</v>
      </c>
      <c r="J188" s="666" t="s">
        <v>1200</v>
      </c>
      <c r="K188" s="666" t="s">
        <v>652</v>
      </c>
      <c r="L188" s="668">
        <v>62.139999999999972</v>
      </c>
      <c r="M188" s="668">
        <v>1</v>
      </c>
      <c r="N188" s="669">
        <v>62.139999999999972</v>
      </c>
    </row>
    <row r="189" spans="1:14" ht="14.4" customHeight="1" x14ac:dyDescent="0.3">
      <c r="A189" s="664" t="s">
        <v>548</v>
      </c>
      <c r="B189" s="665" t="s">
        <v>549</v>
      </c>
      <c r="C189" s="666" t="s">
        <v>553</v>
      </c>
      <c r="D189" s="667" t="s">
        <v>2158</v>
      </c>
      <c r="E189" s="666" t="s">
        <v>564</v>
      </c>
      <c r="F189" s="667" t="s">
        <v>2161</v>
      </c>
      <c r="G189" s="666" t="s">
        <v>1188</v>
      </c>
      <c r="H189" s="666" t="s">
        <v>1201</v>
      </c>
      <c r="I189" s="666" t="s">
        <v>1202</v>
      </c>
      <c r="J189" s="666" t="s">
        <v>1203</v>
      </c>
      <c r="K189" s="666" t="s">
        <v>1204</v>
      </c>
      <c r="L189" s="668">
        <v>20.130000000000006</v>
      </c>
      <c r="M189" s="668">
        <v>5</v>
      </c>
      <c r="N189" s="669">
        <v>100.65000000000003</v>
      </c>
    </row>
    <row r="190" spans="1:14" ht="14.4" customHeight="1" x14ac:dyDescent="0.3">
      <c r="A190" s="664" t="s">
        <v>548</v>
      </c>
      <c r="B190" s="665" t="s">
        <v>549</v>
      </c>
      <c r="C190" s="666" t="s">
        <v>553</v>
      </c>
      <c r="D190" s="667" t="s">
        <v>2158</v>
      </c>
      <c r="E190" s="666" t="s">
        <v>564</v>
      </c>
      <c r="F190" s="667" t="s">
        <v>2161</v>
      </c>
      <c r="G190" s="666" t="s">
        <v>1188</v>
      </c>
      <c r="H190" s="666" t="s">
        <v>1205</v>
      </c>
      <c r="I190" s="666" t="s">
        <v>1206</v>
      </c>
      <c r="J190" s="666" t="s">
        <v>1207</v>
      </c>
      <c r="K190" s="666" t="s">
        <v>1208</v>
      </c>
      <c r="L190" s="668">
        <v>32.259999999999991</v>
      </c>
      <c r="M190" s="668">
        <v>2</v>
      </c>
      <c r="N190" s="669">
        <v>64.519999999999982</v>
      </c>
    </row>
    <row r="191" spans="1:14" ht="14.4" customHeight="1" x14ac:dyDescent="0.3">
      <c r="A191" s="664" t="s">
        <v>548</v>
      </c>
      <c r="B191" s="665" t="s">
        <v>549</v>
      </c>
      <c r="C191" s="666" t="s">
        <v>553</v>
      </c>
      <c r="D191" s="667" t="s">
        <v>2158</v>
      </c>
      <c r="E191" s="666" t="s">
        <v>564</v>
      </c>
      <c r="F191" s="667" t="s">
        <v>2161</v>
      </c>
      <c r="G191" s="666" t="s">
        <v>1188</v>
      </c>
      <c r="H191" s="666" t="s">
        <v>1209</v>
      </c>
      <c r="I191" s="666" t="s">
        <v>1210</v>
      </c>
      <c r="J191" s="666" t="s">
        <v>1211</v>
      </c>
      <c r="K191" s="666" t="s">
        <v>1212</v>
      </c>
      <c r="L191" s="668">
        <v>30.000000000000011</v>
      </c>
      <c r="M191" s="668">
        <v>3</v>
      </c>
      <c r="N191" s="669">
        <v>90.000000000000028</v>
      </c>
    </row>
    <row r="192" spans="1:14" ht="14.4" customHeight="1" x14ac:dyDescent="0.3">
      <c r="A192" s="664" t="s">
        <v>548</v>
      </c>
      <c r="B192" s="665" t="s">
        <v>549</v>
      </c>
      <c r="C192" s="666" t="s">
        <v>553</v>
      </c>
      <c r="D192" s="667" t="s">
        <v>2158</v>
      </c>
      <c r="E192" s="666" t="s">
        <v>564</v>
      </c>
      <c r="F192" s="667" t="s">
        <v>2161</v>
      </c>
      <c r="G192" s="666" t="s">
        <v>1188</v>
      </c>
      <c r="H192" s="666" t="s">
        <v>1213</v>
      </c>
      <c r="I192" s="666" t="s">
        <v>1214</v>
      </c>
      <c r="J192" s="666" t="s">
        <v>1215</v>
      </c>
      <c r="K192" s="666" t="s">
        <v>1216</v>
      </c>
      <c r="L192" s="668">
        <v>48.820000000000014</v>
      </c>
      <c r="M192" s="668">
        <v>1</v>
      </c>
      <c r="N192" s="669">
        <v>48.820000000000014</v>
      </c>
    </row>
    <row r="193" spans="1:14" ht="14.4" customHeight="1" x14ac:dyDescent="0.3">
      <c r="A193" s="664" t="s">
        <v>548</v>
      </c>
      <c r="B193" s="665" t="s">
        <v>549</v>
      </c>
      <c r="C193" s="666" t="s">
        <v>553</v>
      </c>
      <c r="D193" s="667" t="s">
        <v>2158</v>
      </c>
      <c r="E193" s="666" t="s">
        <v>564</v>
      </c>
      <c r="F193" s="667" t="s">
        <v>2161</v>
      </c>
      <c r="G193" s="666" t="s">
        <v>1188</v>
      </c>
      <c r="H193" s="666" t="s">
        <v>1217</v>
      </c>
      <c r="I193" s="666" t="s">
        <v>1218</v>
      </c>
      <c r="J193" s="666" t="s">
        <v>1219</v>
      </c>
      <c r="K193" s="666" t="s">
        <v>1220</v>
      </c>
      <c r="L193" s="668">
        <v>52.650000000000013</v>
      </c>
      <c r="M193" s="668">
        <v>1</v>
      </c>
      <c r="N193" s="669">
        <v>52.650000000000013</v>
      </c>
    </row>
    <row r="194" spans="1:14" ht="14.4" customHeight="1" x14ac:dyDescent="0.3">
      <c r="A194" s="664" t="s">
        <v>548</v>
      </c>
      <c r="B194" s="665" t="s">
        <v>549</v>
      </c>
      <c r="C194" s="666" t="s">
        <v>553</v>
      </c>
      <c r="D194" s="667" t="s">
        <v>2158</v>
      </c>
      <c r="E194" s="666" t="s">
        <v>564</v>
      </c>
      <c r="F194" s="667" t="s">
        <v>2161</v>
      </c>
      <c r="G194" s="666" t="s">
        <v>1188</v>
      </c>
      <c r="H194" s="666" t="s">
        <v>1221</v>
      </c>
      <c r="I194" s="666" t="s">
        <v>1222</v>
      </c>
      <c r="J194" s="666" t="s">
        <v>1223</v>
      </c>
      <c r="K194" s="666" t="s">
        <v>1224</v>
      </c>
      <c r="L194" s="668">
        <v>42.959999999999994</v>
      </c>
      <c r="M194" s="668">
        <v>2</v>
      </c>
      <c r="N194" s="669">
        <v>85.919999999999987</v>
      </c>
    </row>
    <row r="195" spans="1:14" ht="14.4" customHeight="1" x14ac:dyDescent="0.3">
      <c r="A195" s="664" t="s">
        <v>548</v>
      </c>
      <c r="B195" s="665" t="s">
        <v>549</v>
      </c>
      <c r="C195" s="666" t="s">
        <v>553</v>
      </c>
      <c r="D195" s="667" t="s">
        <v>2158</v>
      </c>
      <c r="E195" s="666" t="s">
        <v>564</v>
      </c>
      <c r="F195" s="667" t="s">
        <v>2161</v>
      </c>
      <c r="G195" s="666" t="s">
        <v>1188</v>
      </c>
      <c r="H195" s="666" t="s">
        <v>1225</v>
      </c>
      <c r="I195" s="666" t="s">
        <v>1226</v>
      </c>
      <c r="J195" s="666" t="s">
        <v>1227</v>
      </c>
      <c r="K195" s="666" t="s">
        <v>1228</v>
      </c>
      <c r="L195" s="668">
        <v>3300</v>
      </c>
      <c r="M195" s="668">
        <v>1</v>
      </c>
      <c r="N195" s="669">
        <v>3300</v>
      </c>
    </row>
    <row r="196" spans="1:14" ht="14.4" customHeight="1" x14ac:dyDescent="0.3">
      <c r="A196" s="664" t="s">
        <v>548</v>
      </c>
      <c r="B196" s="665" t="s">
        <v>549</v>
      </c>
      <c r="C196" s="666" t="s">
        <v>553</v>
      </c>
      <c r="D196" s="667" t="s">
        <v>2158</v>
      </c>
      <c r="E196" s="666" t="s">
        <v>564</v>
      </c>
      <c r="F196" s="667" t="s">
        <v>2161</v>
      </c>
      <c r="G196" s="666" t="s">
        <v>1188</v>
      </c>
      <c r="H196" s="666" t="s">
        <v>1229</v>
      </c>
      <c r="I196" s="666" t="s">
        <v>1230</v>
      </c>
      <c r="J196" s="666" t="s">
        <v>1231</v>
      </c>
      <c r="K196" s="666" t="s">
        <v>1232</v>
      </c>
      <c r="L196" s="668">
        <v>21.100010780044798</v>
      </c>
      <c r="M196" s="668">
        <v>8</v>
      </c>
      <c r="N196" s="669">
        <v>168.80008624035838</v>
      </c>
    </row>
    <row r="197" spans="1:14" ht="14.4" customHeight="1" x14ac:dyDescent="0.3">
      <c r="A197" s="664" t="s">
        <v>548</v>
      </c>
      <c r="B197" s="665" t="s">
        <v>549</v>
      </c>
      <c r="C197" s="666" t="s">
        <v>553</v>
      </c>
      <c r="D197" s="667" t="s">
        <v>2158</v>
      </c>
      <c r="E197" s="666" t="s">
        <v>564</v>
      </c>
      <c r="F197" s="667" t="s">
        <v>2161</v>
      </c>
      <c r="G197" s="666" t="s">
        <v>1188</v>
      </c>
      <c r="H197" s="666" t="s">
        <v>1233</v>
      </c>
      <c r="I197" s="666" t="s">
        <v>1234</v>
      </c>
      <c r="J197" s="666" t="s">
        <v>1231</v>
      </c>
      <c r="K197" s="666" t="s">
        <v>1235</v>
      </c>
      <c r="L197" s="668">
        <v>58.930000000000014</v>
      </c>
      <c r="M197" s="668">
        <v>3</v>
      </c>
      <c r="N197" s="669">
        <v>176.79000000000005</v>
      </c>
    </row>
    <row r="198" spans="1:14" ht="14.4" customHeight="1" x14ac:dyDescent="0.3">
      <c r="A198" s="664" t="s">
        <v>548</v>
      </c>
      <c r="B198" s="665" t="s">
        <v>549</v>
      </c>
      <c r="C198" s="666" t="s">
        <v>553</v>
      </c>
      <c r="D198" s="667" t="s">
        <v>2158</v>
      </c>
      <c r="E198" s="666" t="s">
        <v>564</v>
      </c>
      <c r="F198" s="667" t="s">
        <v>2161</v>
      </c>
      <c r="G198" s="666" t="s">
        <v>1188</v>
      </c>
      <c r="H198" s="666" t="s">
        <v>1236</v>
      </c>
      <c r="I198" s="666" t="s">
        <v>1237</v>
      </c>
      <c r="J198" s="666" t="s">
        <v>1238</v>
      </c>
      <c r="K198" s="666" t="s">
        <v>1239</v>
      </c>
      <c r="L198" s="668">
        <v>30.213076555074704</v>
      </c>
      <c r="M198" s="668">
        <v>26</v>
      </c>
      <c r="N198" s="669">
        <v>785.53999043194233</v>
      </c>
    </row>
    <row r="199" spans="1:14" ht="14.4" customHeight="1" x14ac:dyDescent="0.3">
      <c r="A199" s="664" t="s">
        <v>548</v>
      </c>
      <c r="B199" s="665" t="s">
        <v>549</v>
      </c>
      <c r="C199" s="666" t="s">
        <v>553</v>
      </c>
      <c r="D199" s="667" t="s">
        <v>2158</v>
      </c>
      <c r="E199" s="666" t="s">
        <v>564</v>
      </c>
      <c r="F199" s="667" t="s">
        <v>2161</v>
      </c>
      <c r="G199" s="666" t="s">
        <v>1188</v>
      </c>
      <c r="H199" s="666" t="s">
        <v>1240</v>
      </c>
      <c r="I199" s="666" t="s">
        <v>1240</v>
      </c>
      <c r="J199" s="666" t="s">
        <v>1241</v>
      </c>
      <c r="K199" s="666" t="s">
        <v>1242</v>
      </c>
      <c r="L199" s="668">
        <v>66.400000000000006</v>
      </c>
      <c r="M199" s="668">
        <v>1</v>
      </c>
      <c r="N199" s="669">
        <v>66.400000000000006</v>
      </c>
    </row>
    <row r="200" spans="1:14" ht="14.4" customHeight="1" x14ac:dyDescent="0.3">
      <c r="A200" s="664" t="s">
        <v>548</v>
      </c>
      <c r="B200" s="665" t="s">
        <v>549</v>
      </c>
      <c r="C200" s="666" t="s">
        <v>553</v>
      </c>
      <c r="D200" s="667" t="s">
        <v>2158</v>
      </c>
      <c r="E200" s="666" t="s">
        <v>564</v>
      </c>
      <c r="F200" s="667" t="s">
        <v>2161</v>
      </c>
      <c r="G200" s="666" t="s">
        <v>1188</v>
      </c>
      <c r="H200" s="666" t="s">
        <v>1243</v>
      </c>
      <c r="I200" s="666" t="s">
        <v>1244</v>
      </c>
      <c r="J200" s="666" t="s">
        <v>1245</v>
      </c>
      <c r="K200" s="666" t="s">
        <v>1246</v>
      </c>
      <c r="L200" s="668">
        <v>331.84000000000009</v>
      </c>
      <c r="M200" s="668">
        <v>1</v>
      </c>
      <c r="N200" s="669">
        <v>331.84000000000009</v>
      </c>
    </row>
    <row r="201" spans="1:14" ht="14.4" customHeight="1" x14ac:dyDescent="0.3">
      <c r="A201" s="664" t="s">
        <v>548</v>
      </c>
      <c r="B201" s="665" t="s">
        <v>549</v>
      </c>
      <c r="C201" s="666" t="s">
        <v>553</v>
      </c>
      <c r="D201" s="667" t="s">
        <v>2158</v>
      </c>
      <c r="E201" s="666" t="s">
        <v>564</v>
      </c>
      <c r="F201" s="667" t="s">
        <v>2161</v>
      </c>
      <c r="G201" s="666" t="s">
        <v>1188</v>
      </c>
      <c r="H201" s="666" t="s">
        <v>1247</v>
      </c>
      <c r="I201" s="666" t="s">
        <v>1248</v>
      </c>
      <c r="J201" s="666" t="s">
        <v>1249</v>
      </c>
      <c r="K201" s="666" t="s">
        <v>1250</v>
      </c>
      <c r="L201" s="668">
        <v>322.49001578421598</v>
      </c>
      <c r="M201" s="668">
        <v>3</v>
      </c>
      <c r="N201" s="669">
        <v>967.47004735264795</v>
      </c>
    </row>
    <row r="202" spans="1:14" ht="14.4" customHeight="1" x14ac:dyDescent="0.3">
      <c r="A202" s="664" t="s">
        <v>548</v>
      </c>
      <c r="B202" s="665" t="s">
        <v>549</v>
      </c>
      <c r="C202" s="666" t="s">
        <v>553</v>
      </c>
      <c r="D202" s="667" t="s">
        <v>2158</v>
      </c>
      <c r="E202" s="666" t="s">
        <v>564</v>
      </c>
      <c r="F202" s="667" t="s">
        <v>2161</v>
      </c>
      <c r="G202" s="666" t="s">
        <v>1188</v>
      </c>
      <c r="H202" s="666" t="s">
        <v>1251</v>
      </c>
      <c r="I202" s="666" t="s">
        <v>1252</v>
      </c>
      <c r="J202" s="666" t="s">
        <v>1253</v>
      </c>
      <c r="K202" s="666" t="s">
        <v>1254</v>
      </c>
      <c r="L202" s="668">
        <v>48.73</v>
      </c>
      <c r="M202" s="668">
        <v>1</v>
      </c>
      <c r="N202" s="669">
        <v>48.73</v>
      </c>
    </row>
    <row r="203" spans="1:14" ht="14.4" customHeight="1" x14ac:dyDescent="0.3">
      <c r="A203" s="664" t="s">
        <v>548</v>
      </c>
      <c r="B203" s="665" t="s">
        <v>549</v>
      </c>
      <c r="C203" s="666" t="s">
        <v>553</v>
      </c>
      <c r="D203" s="667" t="s">
        <v>2158</v>
      </c>
      <c r="E203" s="666" t="s">
        <v>564</v>
      </c>
      <c r="F203" s="667" t="s">
        <v>2161</v>
      </c>
      <c r="G203" s="666" t="s">
        <v>1188</v>
      </c>
      <c r="H203" s="666" t="s">
        <v>1255</v>
      </c>
      <c r="I203" s="666" t="s">
        <v>1256</v>
      </c>
      <c r="J203" s="666" t="s">
        <v>1257</v>
      </c>
      <c r="K203" s="666" t="s">
        <v>1258</v>
      </c>
      <c r="L203" s="668">
        <v>88.249999999999957</v>
      </c>
      <c r="M203" s="668">
        <v>2</v>
      </c>
      <c r="N203" s="669">
        <v>176.49999999999991</v>
      </c>
    </row>
    <row r="204" spans="1:14" ht="14.4" customHeight="1" x14ac:dyDescent="0.3">
      <c r="A204" s="664" t="s">
        <v>548</v>
      </c>
      <c r="B204" s="665" t="s">
        <v>549</v>
      </c>
      <c r="C204" s="666" t="s">
        <v>553</v>
      </c>
      <c r="D204" s="667" t="s">
        <v>2158</v>
      </c>
      <c r="E204" s="666" t="s">
        <v>564</v>
      </c>
      <c r="F204" s="667" t="s">
        <v>2161</v>
      </c>
      <c r="G204" s="666" t="s">
        <v>1188</v>
      </c>
      <c r="H204" s="666" t="s">
        <v>1259</v>
      </c>
      <c r="I204" s="666" t="s">
        <v>1260</v>
      </c>
      <c r="J204" s="666" t="s">
        <v>1261</v>
      </c>
      <c r="K204" s="666" t="s">
        <v>737</v>
      </c>
      <c r="L204" s="668">
        <v>106.54000000000003</v>
      </c>
      <c r="M204" s="668">
        <v>1</v>
      </c>
      <c r="N204" s="669">
        <v>106.54000000000003</v>
      </c>
    </row>
    <row r="205" spans="1:14" ht="14.4" customHeight="1" x14ac:dyDescent="0.3">
      <c r="A205" s="664" t="s">
        <v>548</v>
      </c>
      <c r="B205" s="665" t="s">
        <v>549</v>
      </c>
      <c r="C205" s="666" t="s">
        <v>553</v>
      </c>
      <c r="D205" s="667" t="s">
        <v>2158</v>
      </c>
      <c r="E205" s="666" t="s">
        <v>564</v>
      </c>
      <c r="F205" s="667" t="s">
        <v>2161</v>
      </c>
      <c r="G205" s="666" t="s">
        <v>1188</v>
      </c>
      <c r="H205" s="666" t="s">
        <v>1262</v>
      </c>
      <c r="I205" s="666" t="s">
        <v>1263</v>
      </c>
      <c r="J205" s="666" t="s">
        <v>1264</v>
      </c>
      <c r="K205" s="666" t="s">
        <v>1265</v>
      </c>
      <c r="L205" s="668">
        <v>65.820000000000007</v>
      </c>
      <c r="M205" s="668">
        <v>1</v>
      </c>
      <c r="N205" s="669">
        <v>65.820000000000007</v>
      </c>
    </row>
    <row r="206" spans="1:14" ht="14.4" customHeight="1" x14ac:dyDescent="0.3">
      <c r="A206" s="664" t="s">
        <v>548</v>
      </c>
      <c r="B206" s="665" t="s">
        <v>549</v>
      </c>
      <c r="C206" s="666" t="s">
        <v>553</v>
      </c>
      <c r="D206" s="667" t="s">
        <v>2158</v>
      </c>
      <c r="E206" s="666" t="s">
        <v>564</v>
      </c>
      <c r="F206" s="667" t="s">
        <v>2161</v>
      </c>
      <c r="G206" s="666" t="s">
        <v>1188</v>
      </c>
      <c r="H206" s="666" t="s">
        <v>1266</v>
      </c>
      <c r="I206" s="666" t="s">
        <v>1267</v>
      </c>
      <c r="J206" s="666" t="s">
        <v>1268</v>
      </c>
      <c r="K206" s="666" t="s">
        <v>1216</v>
      </c>
      <c r="L206" s="668">
        <v>86.555000000000035</v>
      </c>
      <c r="M206" s="668">
        <v>2</v>
      </c>
      <c r="N206" s="669">
        <v>173.11000000000007</v>
      </c>
    </row>
    <row r="207" spans="1:14" ht="14.4" customHeight="1" x14ac:dyDescent="0.3">
      <c r="A207" s="664" t="s">
        <v>548</v>
      </c>
      <c r="B207" s="665" t="s">
        <v>549</v>
      </c>
      <c r="C207" s="666" t="s">
        <v>553</v>
      </c>
      <c r="D207" s="667" t="s">
        <v>2158</v>
      </c>
      <c r="E207" s="666" t="s">
        <v>564</v>
      </c>
      <c r="F207" s="667" t="s">
        <v>2161</v>
      </c>
      <c r="G207" s="666" t="s">
        <v>1188</v>
      </c>
      <c r="H207" s="666" t="s">
        <v>1269</v>
      </c>
      <c r="I207" s="666" t="s">
        <v>1270</v>
      </c>
      <c r="J207" s="666" t="s">
        <v>1271</v>
      </c>
      <c r="K207" s="666" t="s">
        <v>1272</v>
      </c>
      <c r="L207" s="668">
        <v>13.880000000000008</v>
      </c>
      <c r="M207" s="668">
        <v>3</v>
      </c>
      <c r="N207" s="669">
        <v>41.640000000000022</v>
      </c>
    </row>
    <row r="208" spans="1:14" ht="14.4" customHeight="1" x14ac:dyDescent="0.3">
      <c r="A208" s="664" t="s">
        <v>548</v>
      </c>
      <c r="B208" s="665" t="s">
        <v>549</v>
      </c>
      <c r="C208" s="666" t="s">
        <v>553</v>
      </c>
      <c r="D208" s="667" t="s">
        <v>2158</v>
      </c>
      <c r="E208" s="666" t="s">
        <v>564</v>
      </c>
      <c r="F208" s="667" t="s">
        <v>2161</v>
      </c>
      <c r="G208" s="666" t="s">
        <v>1188</v>
      </c>
      <c r="H208" s="666" t="s">
        <v>1273</v>
      </c>
      <c r="I208" s="666" t="s">
        <v>1274</v>
      </c>
      <c r="J208" s="666" t="s">
        <v>1275</v>
      </c>
      <c r="K208" s="666" t="s">
        <v>1276</v>
      </c>
      <c r="L208" s="668">
        <v>50.460000000000015</v>
      </c>
      <c r="M208" s="668">
        <v>1</v>
      </c>
      <c r="N208" s="669">
        <v>50.460000000000015</v>
      </c>
    </row>
    <row r="209" spans="1:14" ht="14.4" customHeight="1" x14ac:dyDescent="0.3">
      <c r="A209" s="664" t="s">
        <v>548</v>
      </c>
      <c r="B209" s="665" t="s">
        <v>549</v>
      </c>
      <c r="C209" s="666" t="s">
        <v>553</v>
      </c>
      <c r="D209" s="667" t="s">
        <v>2158</v>
      </c>
      <c r="E209" s="666" t="s">
        <v>564</v>
      </c>
      <c r="F209" s="667" t="s">
        <v>2161</v>
      </c>
      <c r="G209" s="666" t="s">
        <v>1188</v>
      </c>
      <c r="H209" s="666" t="s">
        <v>1277</v>
      </c>
      <c r="I209" s="666" t="s">
        <v>1278</v>
      </c>
      <c r="J209" s="666" t="s">
        <v>578</v>
      </c>
      <c r="K209" s="666" t="s">
        <v>1279</v>
      </c>
      <c r="L209" s="668">
        <v>58.739999999999981</v>
      </c>
      <c r="M209" s="668">
        <v>4</v>
      </c>
      <c r="N209" s="669">
        <v>234.95999999999992</v>
      </c>
    </row>
    <row r="210" spans="1:14" ht="14.4" customHeight="1" x14ac:dyDescent="0.3">
      <c r="A210" s="664" t="s">
        <v>548</v>
      </c>
      <c r="B210" s="665" t="s">
        <v>549</v>
      </c>
      <c r="C210" s="666" t="s">
        <v>553</v>
      </c>
      <c r="D210" s="667" t="s">
        <v>2158</v>
      </c>
      <c r="E210" s="666" t="s">
        <v>564</v>
      </c>
      <c r="F210" s="667" t="s">
        <v>2161</v>
      </c>
      <c r="G210" s="666" t="s">
        <v>1188</v>
      </c>
      <c r="H210" s="666" t="s">
        <v>1280</v>
      </c>
      <c r="I210" s="666" t="s">
        <v>1281</v>
      </c>
      <c r="J210" s="666" t="s">
        <v>1282</v>
      </c>
      <c r="K210" s="666" t="s">
        <v>1283</v>
      </c>
      <c r="L210" s="668">
        <v>79.059999999999988</v>
      </c>
      <c r="M210" s="668">
        <v>1</v>
      </c>
      <c r="N210" s="669">
        <v>79.059999999999988</v>
      </c>
    </row>
    <row r="211" spans="1:14" ht="14.4" customHeight="1" x14ac:dyDescent="0.3">
      <c r="A211" s="664" t="s">
        <v>548</v>
      </c>
      <c r="B211" s="665" t="s">
        <v>549</v>
      </c>
      <c r="C211" s="666" t="s">
        <v>553</v>
      </c>
      <c r="D211" s="667" t="s">
        <v>2158</v>
      </c>
      <c r="E211" s="666" t="s">
        <v>564</v>
      </c>
      <c r="F211" s="667" t="s">
        <v>2161</v>
      </c>
      <c r="G211" s="666" t="s">
        <v>1188</v>
      </c>
      <c r="H211" s="666" t="s">
        <v>1284</v>
      </c>
      <c r="I211" s="666" t="s">
        <v>1285</v>
      </c>
      <c r="J211" s="666" t="s">
        <v>1286</v>
      </c>
      <c r="K211" s="666" t="s">
        <v>1287</v>
      </c>
      <c r="L211" s="668">
        <v>20.060000000000002</v>
      </c>
      <c r="M211" s="668">
        <v>1</v>
      </c>
      <c r="N211" s="669">
        <v>20.060000000000002</v>
      </c>
    </row>
    <row r="212" spans="1:14" ht="14.4" customHeight="1" x14ac:dyDescent="0.3">
      <c r="A212" s="664" t="s">
        <v>548</v>
      </c>
      <c r="B212" s="665" t="s">
        <v>549</v>
      </c>
      <c r="C212" s="666" t="s">
        <v>553</v>
      </c>
      <c r="D212" s="667" t="s">
        <v>2158</v>
      </c>
      <c r="E212" s="666" t="s">
        <v>564</v>
      </c>
      <c r="F212" s="667" t="s">
        <v>2161</v>
      </c>
      <c r="G212" s="666" t="s">
        <v>1188</v>
      </c>
      <c r="H212" s="666" t="s">
        <v>1288</v>
      </c>
      <c r="I212" s="666" t="s">
        <v>1289</v>
      </c>
      <c r="J212" s="666" t="s">
        <v>1290</v>
      </c>
      <c r="K212" s="666" t="s">
        <v>1291</v>
      </c>
      <c r="L212" s="668">
        <v>73.873210635656989</v>
      </c>
      <c r="M212" s="668">
        <v>9</v>
      </c>
      <c r="N212" s="669">
        <v>664.85889572091287</v>
      </c>
    </row>
    <row r="213" spans="1:14" ht="14.4" customHeight="1" x14ac:dyDescent="0.3">
      <c r="A213" s="664" t="s">
        <v>548</v>
      </c>
      <c r="B213" s="665" t="s">
        <v>549</v>
      </c>
      <c r="C213" s="666" t="s">
        <v>553</v>
      </c>
      <c r="D213" s="667" t="s">
        <v>2158</v>
      </c>
      <c r="E213" s="666" t="s">
        <v>564</v>
      </c>
      <c r="F213" s="667" t="s">
        <v>2161</v>
      </c>
      <c r="G213" s="666" t="s">
        <v>1188</v>
      </c>
      <c r="H213" s="666" t="s">
        <v>1292</v>
      </c>
      <c r="I213" s="666" t="s">
        <v>1293</v>
      </c>
      <c r="J213" s="666" t="s">
        <v>1294</v>
      </c>
      <c r="K213" s="666" t="s">
        <v>1295</v>
      </c>
      <c r="L213" s="668">
        <v>596.6</v>
      </c>
      <c r="M213" s="668">
        <v>1</v>
      </c>
      <c r="N213" s="669">
        <v>596.6</v>
      </c>
    </row>
    <row r="214" spans="1:14" ht="14.4" customHeight="1" x14ac:dyDescent="0.3">
      <c r="A214" s="664" t="s">
        <v>548</v>
      </c>
      <c r="B214" s="665" t="s">
        <v>549</v>
      </c>
      <c r="C214" s="666" t="s">
        <v>553</v>
      </c>
      <c r="D214" s="667" t="s">
        <v>2158</v>
      </c>
      <c r="E214" s="666" t="s">
        <v>564</v>
      </c>
      <c r="F214" s="667" t="s">
        <v>2161</v>
      </c>
      <c r="G214" s="666" t="s">
        <v>1188</v>
      </c>
      <c r="H214" s="666" t="s">
        <v>1296</v>
      </c>
      <c r="I214" s="666" t="s">
        <v>1297</v>
      </c>
      <c r="J214" s="666" t="s">
        <v>1298</v>
      </c>
      <c r="K214" s="666" t="s">
        <v>1299</v>
      </c>
      <c r="L214" s="668">
        <v>77.809999999999988</v>
      </c>
      <c r="M214" s="668">
        <v>1</v>
      </c>
      <c r="N214" s="669">
        <v>77.809999999999988</v>
      </c>
    </row>
    <row r="215" spans="1:14" ht="14.4" customHeight="1" x14ac:dyDescent="0.3">
      <c r="A215" s="664" t="s">
        <v>548</v>
      </c>
      <c r="B215" s="665" t="s">
        <v>549</v>
      </c>
      <c r="C215" s="666" t="s">
        <v>553</v>
      </c>
      <c r="D215" s="667" t="s">
        <v>2158</v>
      </c>
      <c r="E215" s="666" t="s">
        <v>564</v>
      </c>
      <c r="F215" s="667" t="s">
        <v>2161</v>
      </c>
      <c r="G215" s="666" t="s">
        <v>1188</v>
      </c>
      <c r="H215" s="666" t="s">
        <v>1300</v>
      </c>
      <c r="I215" s="666" t="s">
        <v>1301</v>
      </c>
      <c r="J215" s="666" t="s">
        <v>1302</v>
      </c>
      <c r="K215" s="666" t="s">
        <v>1303</v>
      </c>
      <c r="L215" s="668">
        <v>31.640000000000022</v>
      </c>
      <c r="M215" s="668">
        <v>1</v>
      </c>
      <c r="N215" s="669">
        <v>31.640000000000022</v>
      </c>
    </row>
    <row r="216" spans="1:14" ht="14.4" customHeight="1" x14ac:dyDescent="0.3">
      <c r="A216" s="664" t="s">
        <v>548</v>
      </c>
      <c r="B216" s="665" t="s">
        <v>549</v>
      </c>
      <c r="C216" s="666" t="s">
        <v>553</v>
      </c>
      <c r="D216" s="667" t="s">
        <v>2158</v>
      </c>
      <c r="E216" s="666" t="s">
        <v>564</v>
      </c>
      <c r="F216" s="667" t="s">
        <v>2161</v>
      </c>
      <c r="G216" s="666" t="s">
        <v>1188</v>
      </c>
      <c r="H216" s="666" t="s">
        <v>1304</v>
      </c>
      <c r="I216" s="666" t="s">
        <v>1305</v>
      </c>
      <c r="J216" s="666" t="s">
        <v>1306</v>
      </c>
      <c r="K216" s="666" t="s">
        <v>1307</v>
      </c>
      <c r="L216" s="668">
        <v>38.29999999999999</v>
      </c>
      <c r="M216" s="668">
        <v>1</v>
      </c>
      <c r="N216" s="669">
        <v>38.29999999999999</v>
      </c>
    </row>
    <row r="217" spans="1:14" ht="14.4" customHeight="1" x14ac:dyDescent="0.3">
      <c r="A217" s="664" t="s">
        <v>548</v>
      </c>
      <c r="B217" s="665" t="s">
        <v>549</v>
      </c>
      <c r="C217" s="666" t="s">
        <v>553</v>
      </c>
      <c r="D217" s="667" t="s">
        <v>2158</v>
      </c>
      <c r="E217" s="666" t="s">
        <v>564</v>
      </c>
      <c r="F217" s="667" t="s">
        <v>2161</v>
      </c>
      <c r="G217" s="666" t="s">
        <v>1188</v>
      </c>
      <c r="H217" s="666" t="s">
        <v>1308</v>
      </c>
      <c r="I217" s="666" t="s">
        <v>1309</v>
      </c>
      <c r="J217" s="666" t="s">
        <v>1310</v>
      </c>
      <c r="K217" s="666" t="s">
        <v>1311</v>
      </c>
      <c r="L217" s="668">
        <v>147.08892233454861</v>
      </c>
      <c r="M217" s="668">
        <v>1</v>
      </c>
      <c r="N217" s="669">
        <v>147.08892233454861</v>
      </c>
    </row>
    <row r="218" spans="1:14" ht="14.4" customHeight="1" x14ac:dyDescent="0.3">
      <c r="A218" s="664" t="s">
        <v>548</v>
      </c>
      <c r="B218" s="665" t="s">
        <v>549</v>
      </c>
      <c r="C218" s="666" t="s">
        <v>553</v>
      </c>
      <c r="D218" s="667" t="s">
        <v>2158</v>
      </c>
      <c r="E218" s="666" t="s">
        <v>564</v>
      </c>
      <c r="F218" s="667" t="s">
        <v>2161</v>
      </c>
      <c r="G218" s="666" t="s">
        <v>1188</v>
      </c>
      <c r="H218" s="666" t="s">
        <v>1312</v>
      </c>
      <c r="I218" s="666" t="s">
        <v>1313</v>
      </c>
      <c r="J218" s="666" t="s">
        <v>1314</v>
      </c>
      <c r="K218" s="666" t="s">
        <v>1315</v>
      </c>
      <c r="L218" s="668">
        <v>174.28</v>
      </c>
      <c r="M218" s="668">
        <v>1</v>
      </c>
      <c r="N218" s="669">
        <v>174.28</v>
      </c>
    </row>
    <row r="219" spans="1:14" ht="14.4" customHeight="1" x14ac:dyDescent="0.3">
      <c r="A219" s="664" t="s">
        <v>548</v>
      </c>
      <c r="B219" s="665" t="s">
        <v>549</v>
      </c>
      <c r="C219" s="666" t="s">
        <v>553</v>
      </c>
      <c r="D219" s="667" t="s">
        <v>2158</v>
      </c>
      <c r="E219" s="666" t="s">
        <v>564</v>
      </c>
      <c r="F219" s="667" t="s">
        <v>2161</v>
      </c>
      <c r="G219" s="666" t="s">
        <v>1188</v>
      </c>
      <c r="H219" s="666" t="s">
        <v>1316</v>
      </c>
      <c r="I219" s="666" t="s">
        <v>1317</v>
      </c>
      <c r="J219" s="666" t="s">
        <v>1318</v>
      </c>
      <c r="K219" s="666" t="s">
        <v>1319</v>
      </c>
      <c r="L219" s="668">
        <v>97.320000000000022</v>
      </c>
      <c r="M219" s="668">
        <v>1</v>
      </c>
      <c r="N219" s="669">
        <v>97.320000000000022</v>
      </c>
    </row>
    <row r="220" spans="1:14" ht="14.4" customHeight="1" x14ac:dyDescent="0.3">
      <c r="A220" s="664" t="s">
        <v>548</v>
      </c>
      <c r="B220" s="665" t="s">
        <v>549</v>
      </c>
      <c r="C220" s="666" t="s">
        <v>553</v>
      </c>
      <c r="D220" s="667" t="s">
        <v>2158</v>
      </c>
      <c r="E220" s="666" t="s">
        <v>564</v>
      </c>
      <c r="F220" s="667" t="s">
        <v>2161</v>
      </c>
      <c r="G220" s="666" t="s">
        <v>1188</v>
      </c>
      <c r="H220" s="666" t="s">
        <v>1320</v>
      </c>
      <c r="I220" s="666" t="s">
        <v>1321</v>
      </c>
      <c r="J220" s="666" t="s">
        <v>1245</v>
      </c>
      <c r="K220" s="666" t="s">
        <v>1322</v>
      </c>
      <c r="L220" s="668">
        <v>80.519999999999982</v>
      </c>
      <c r="M220" s="668">
        <v>1</v>
      </c>
      <c r="N220" s="669">
        <v>80.519999999999982</v>
      </c>
    </row>
    <row r="221" spans="1:14" ht="14.4" customHeight="1" x14ac:dyDescent="0.3">
      <c r="A221" s="664" t="s">
        <v>548</v>
      </c>
      <c r="B221" s="665" t="s">
        <v>549</v>
      </c>
      <c r="C221" s="666" t="s">
        <v>553</v>
      </c>
      <c r="D221" s="667" t="s">
        <v>2158</v>
      </c>
      <c r="E221" s="666" t="s">
        <v>564</v>
      </c>
      <c r="F221" s="667" t="s">
        <v>2161</v>
      </c>
      <c r="G221" s="666" t="s">
        <v>1188</v>
      </c>
      <c r="H221" s="666" t="s">
        <v>1323</v>
      </c>
      <c r="I221" s="666" t="s">
        <v>1323</v>
      </c>
      <c r="J221" s="666" t="s">
        <v>1324</v>
      </c>
      <c r="K221" s="666" t="s">
        <v>1325</v>
      </c>
      <c r="L221" s="668">
        <v>52.8</v>
      </c>
      <c r="M221" s="668">
        <v>1</v>
      </c>
      <c r="N221" s="669">
        <v>52.8</v>
      </c>
    </row>
    <row r="222" spans="1:14" ht="14.4" customHeight="1" x14ac:dyDescent="0.3">
      <c r="A222" s="664" t="s">
        <v>548</v>
      </c>
      <c r="B222" s="665" t="s">
        <v>549</v>
      </c>
      <c r="C222" s="666" t="s">
        <v>553</v>
      </c>
      <c r="D222" s="667" t="s">
        <v>2158</v>
      </c>
      <c r="E222" s="666" t="s">
        <v>564</v>
      </c>
      <c r="F222" s="667" t="s">
        <v>2161</v>
      </c>
      <c r="G222" s="666" t="s">
        <v>1188</v>
      </c>
      <c r="H222" s="666" t="s">
        <v>1326</v>
      </c>
      <c r="I222" s="666" t="s">
        <v>1327</v>
      </c>
      <c r="J222" s="666" t="s">
        <v>1328</v>
      </c>
      <c r="K222" s="666" t="s">
        <v>1329</v>
      </c>
      <c r="L222" s="668">
        <v>54.77913400633755</v>
      </c>
      <c r="M222" s="668">
        <v>1</v>
      </c>
      <c r="N222" s="669">
        <v>54.77913400633755</v>
      </c>
    </row>
    <row r="223" spans="1:14" ht="14.4" customHeight="1" x14ac:dyDescent="0.3">
      <c r="A223" s="664" t="s">
        <v>548</v>
      </c>
      <c r="B223" s="665" t="s">
        <v>549</v>
      </c>
      <c r="C223" s="666" t="s">
        <v>553</v>
      </c>
      <c r="D223" s="667" t="s">
        <v>2158</v>
      </c>
      <c r="E223" s="666" t="s">
        <v>564</v>
      </c>
      <c r="F223" s="667" t="s">
        <v>2161</v>
      </c>
      <c r="G223" s="666" t="s">
        <v>1188</v>
      </c>
      <c r="H223" s="666" t="s">
        <v>1330</v>
      </c>
      <c r="I223" s="666" t="s">
        <v>1330</v>
      </c>
      <c r="J223" s="666" t="s">
        <v>1331</v>
      </c>
      <c r="K223" s="666" t="s">
        <v>1332</v>
      </c>
      <c r="L223" s="668">
        <v>114.67999999999996</v>
      </c>
      <c r="M223" s="668">
        <v>1</v>
      </c>
      <c r="N223" s="669">
        <v>114.67999999999996</v>
      </c>
    </row>
    <row r="224" spans="1:14" ht="14.4" customHeight="1" x14ac:dyDescent="0.3">
      <c r="A224" s="664" t="s">
        <v>548</v>
      </c>
      <c r="B224" s="665" t="s">
        <v>549</v>
      </c>
      <c r="C224" s="666" t="s">
        <v>553</v>
      </c>
      <c r="D224" s="667" t="s">
        <v>2158</v>
      </c>
      <c r="E224" s="666" t="s">
        <v>564</v>
      </c>
      <c r="F224" s="667" t="s">
        <v>2161</v>
      </c>
      <c r="G224" s="666" t="s">
        <v>1188</v>
      </c>
      <c r="H224" s="666" t="s">
        <v>1333</v>
      </c>
      <c r="I224" s="666" t="s">
        <v>1334</v>
      </c>
      <c r="J224" s="666" t="s">
        <v>1335</v>
      </c>
      <c r="K224" s="666" t="s">
        <v>1336</v>
      </c>
      <c r="L224" s="668">
        <v>292.38000000000011</v>
      </c>
      <c r="M224" s="668">
        <v>1</v>
      </c>
      <c r="N224" s="669">
        <v>292.38000000000011</v>
      </c>
    </row>
    <row r="225" spans="1:14" ht="14.4" customHeight="1" x14ac:dyDescent="0.3">
      <c r="A225" s="664" t="s">
        <v>548</v>
      </c>
      <c r="B225" s="665" t="s">
        <v>549</v>
      </c>
      <c r="C225" s="666" t="s">
        <v>553</v>
      </c>
      <c r="D225" s="667" t="s">
        <v>2158</v>
      </c>
      <c r="E225" s="666" t="s">
        <v>564</v>
      </c>
      <c r="F225" s="667" t="s">
        <v>2161</v>
      </c>
      <c r="G225" s="666" t="s">
        <v>1188</v>
      </c>
      <c r="H225" s="666" t="s">
        <v>1337</v>
      </c>
      <c r="I225" s="666" t="s">
        <v>1338</v>
      </c>
      <c r="J225" s="666" t="s">
        <v>1339</v>
      </c>
      <c r="K225" s="666" t="s">
        <v>1220</v>
      </c>
      <c r="L225" s="668">
        <v>25.690000000000012</v>
      </c>
      <c r="M225" s="668">
        <v>2</v>
      </c>
      <c r="N225" s="669">
        <v>51.380000000000024</v>
      </c>
    </row>
    <row r="226" spans="1:14" ht="14.4" customHeight="1" x14ac:dyDescent="0.3">
      <c r="A226" s="664" t="s">
        <v>548</v>
      </c>
      <c r="B226" s="665" t="s">
        <v>549</v>
      </c>
      <c r="C226" s="666" t="s">
        <v>553</v>
      </c>
      <c r="D226" s="667" t="s">
        <v>2158</v>
      </c>
      <c r="E226" s="666" t="s">
        <v>564</v>
      </c>
      <c r="F226" s="667" t="s">
        <v>2161</v>
      </c>
      <c r="G226" s="666" t="s">
        <v>1188</v>
      </c>
      <c r="H226" s="666" t="s">
        <v>1340</v>
      </c>
      <c r="I226" s="666" t="s">
        <v>1340</v>
      </c>
      <c r="J226" s="666" t="s">
        <v>1341</v>
      </c>
      <c r="K226" s="666" t="s">
        <v>1342</v>
      </c>
      <c r="L226" s="668">
        <v>1106.26</v>
      </c>
      <c r="M226" s="668">
        <v>5</v>
      </c>
      <c r="N226" s="669">
        <v>5531.3</v>
      </c>
    </row>
    <row r="227" spans="1:14" ht="14.4" customHeight="1" x14ac:dyDescent="0.3">
      <c r="A227" s="664" t="s">
        <v>548</v>
      </c>
      <c r="B227" s="665" t="s">
        <v>549</v>
      </c>
      <c r="C227" s="666" t="s">
        <v>553</v>
      </c>
      <c r="D227" s="667" t="s">
        <v>2158</v>
      </c>
      <c r="E227" s="666" t="s">
        <v>564</v>
      </c>
      <c r="F227" s="667" t="s">
        <v>2161</v>
      </c>
      <c r="G227" s="666" t="s">
        <v>1188</v>
      </c>
      <c r="H227" s="666" t="s">
        <v>1343</v>
      </c>
      <c r="I227" s="666" t="s">
        <v>1343</v>
      </c>
      <c r="J227" s="666" t="s">
        <v>1227</v>
      </c>
      <c r="K227" s="666" t="s">
        <v>1228</v>
      </c>
      <c r="L227" s="668">
        <v>3299.9998014147654</v>
      </c>
      <c r="M227" s="668">
        <v>24</v>
      </c>
      <c r="N227" s="669">
        <v>79199.995233954367</v>
      </c>
    </row>
    <row r="228" spans="1:14" ht="14.4" customHeight="1" x14ac:dyDescent="0.3">
      <c r="A228" s="664" t="s">
        <v>548</v>
      </c>
      <c r="B228" s="665" t="s">
        <v>549</v>
      </c>
      <c r="C228" s="666" t="s">
        <v>553</v>
      </c>
      <c r="D228" s="667" t="s">
        <v>2158</v>
      </c>
      <c r="E228" s="666" t="s">
        <v>564</v>
      </c>
      <c r="F228" s="667" t="s">
        <v>2161</v>
      </c>
      <c r="G228" s="666" t="s">
        <v>1188</v>
      </c>
      <c r="H228" s="666" t="s">
        <v>1344</v>
      </c>
      <c r="I228" s="666" t="s">
        <v>1344</v>
      </c>
      <c r="J228" s="666" t="s">
        <v>1345</v>
      </c>
      <c r="K228" s="666" t="s">
        <v>1342</v>
      </c>
      <c r="L228" s="668">
        <v>630.66015893008353</v>
      </c>
      <c r="M228" s="668">
        <v>8</v>
      </c>
      <c r="N228" s="669">
        <v>5045.2812714406682</v>
      </c>
    </row>
    <row r="229" spans="1:14" ht="14.4" customHeight="1" x14ac:dyDescent="0.3">
      <c r="A229" s="664" t="s">
        <v>548</v>
      </c>
      <c r="B229" s="665" t="s">
        <v>549</v>
      </c>
      <c r="C229" s="666" t="s">
        <v>553</v>
      </c>
      <c r="D229" s="667" t="s">
        <v>2158</v>
      </c>
      <c r="E229" s="666" t="s">
        <v>564</v>
      </c>
      <c r="F229" s="667" t="s">
        <v>2161</v>
      </c>
      <c r="G229" s="666" t="s">
        <v>1188</v>
      </c>
      <c r="H229" s="666" t="s">
        <v>1346</v>
      </c>
      <c r="I229" s="666" t="s">
        <v>1346</v>
      </c>
      <c r="J229" s="666" t="s">
        <v>1318</v>
      </c>
      <c r="K229" s="666" t="s">
        <v>1347</v>
      </c>
      <c r="L229" s="668">
        <v>161.69011807072911</v>
      </c>
      <c r="M229" s="668">
        <v>1</v>
      </c>
      <c r="N229" s="669">
        <v>161.69011807072911</v>
      </c>
    </row>
    <row r="230" spans="1:14" ht="14.4" customHeight="1" x14ac:dyDescent="0.3">
      <c r="A230" s="664" t="s">
        <v>548</v>
      </c>
      <c r="B230" s="665" t="s">
        <v>549</v>
      </c>
      <c r="C230" s="666" t="s">
        <v>553</v>
      </c>
      <c r="D230" s="667" t="s">
        <v>2158</v>
      </c>
      <c r="E230" s="666" t="s">
        <v>564</v>
      </c>
      <c r="F230" s="667" t="s">
        <v>2161</v>
      </c>
      <c r="G230" s="666" t="s">
        <v>1188</v>
      </c>
      <c r="H230" s="666" t="s">
        <v>1348</v>
      </c>
      <c r="I230" s="666" t="s">
        <v>1348</v>
      </c>
      <c r="J230" s="666" t="s">
        <v>1349</v>
      </c>
      <c r="K230" s="666" t="s">
        <v>1350</v>
      </c>
      <c r="L230" s="668">
        <v>59.250000000000014</v>
      </c>
      <c r="M230" s="668">
        <v>2</v>
      </c>
      <c r="N230" s="669">
        <v>118.50000000000003</v>
      </c>
    </row>
    <row r="231" spans="1:14" ht="14.4" customHeight="1" x14ac:dyDescent="0.3">
      <c r="A231" s="664" t="s">
        <v>548</v>
      </c>
      <c r="B231" s="665" t="s">
        <v>549</v>
      </c>
      <c r="C231" s="666" t="s">
        <v>553</v>
      </c>
      <c r="D231" s="667" t="s">
        <v>2158</v>
      </c>
      <c r="E231" s="666" t="s">
        <v>564</v>
      </c>
      <c r="F231" s="667" t="s">
        <v>2161</v>
      </c>
      <c r="G231" s="666" t="s">
        <v>1188</v>
      </c>
      <c r="H231" s="666" t="s">
        <v>1351</v>
      </c>
      <c r="I231" s="666" t="s">
        <v>1352</v>
      </c>
      <c r="J231" s="666" t="s">
        <v>1353</v>
      </c>
      <c r="K231" s="666"/>
      <c r="L231" s="668">
        <v>37.329958859392356</v>
      </c>
      <c r="M231" s="668">
        <v>8</v>
      </c>
      <c r="N231" s="669">
        <v>298.63967087513885</v>
      </c>
    </row>
    <row r="232" spans="1:14" ht="14.4" customHeight="1" x14ac:dyDescent="0.3">
      <c r="A232" s="664" t="s">
        <v>548</v>
      </c>
      <c r="B232" s="665" t="s">
        <v>549</v>
      </c>
      <c r="C232" s="666" t="s">
        <v>553</v>
      </c>
      <c r="D232" s="667" t="s">
        <v>2158</v>
      </c>
      <c r="E232" s="666" t="s">
        <v>1354</v>
      </c>
      <c r="F232" s="667" t="s">
        <v>2162</v>
      </c>
      <c r="G232" s="666" t="s">
        <v>1188</v>
      </c>
      <c r="H232" s="666" t="s">
        <v>1355</v>
      </c>
      <c r="I232" s="666" t="s">
        <v>1356</v>
      </c>
      <c r="J232" s="666" t="s">
        <v>1357</v>
      </c>
      <c r="K232" s="666" t="s">
        <v>1358</v>
      </c>
      <c r="L232" s="668">
        <v>41.18</v>
      </c>
      <c r="M232" s="668">
        <v>26</v>
      </c>
      <c r="N232" s="669">
        <v>1070.68</v>
      </c>
    </row>
    <row r="233" spans="1:14" ht="14.4" customHeight="1" x14ac:dyDescent="0.3">
      <c r="A233" s="664" t="s">
        <v>548</v>
      </c>
      <c r="B233" s="665" t="s">
        <v>549</v>
      </c>
      <c r="C233" s="666" t="s">
        <v>553</v>
      </c>
      <c r="D233" s="667" t="s">
        <v>2158</v>
      </c>
      <c r="E233" s="666" t="s">
        <v>1354</v>
      </c>
      <c r="F233" s="667" t="s">
        <v>2162</v>
      </c>
      <c r="G233" s="666" t="s">
        <v>1188</v>
      </c>
      <c r="H233" s="666" t="s">
        <v>1359</v>
      </c>
      <c r="I233" s="666" t="s">
        <v>1360</v>
      </c>
      <c r="J233" s="666" t="s">
        <v>1361</v>
      </c>
      <c r="K233" s="666" t="s">
        <v>1362</v>
      </c>
      <c r="L233" s="668">
        <v>198.88999999999996</v>
      </c>
      <c r="M233" s="668">
        <v>1</v>
      </c>
      <c r="N233" s="669">
        <v>198.88999999999996</v>
      </c>
    </row>
    <row r="234" spans="1:14" ht="14.4" customHeight="1" x14ac:dyDescent="0.3">
      <c r="A234" s="664" t="s">
        <v>548</v>
      </c>
      <c r="B234" s="665" t="s">
        <v>549</v>
      </c>
      <c r="C234" s="666" t="s">
        <v>553</v>
      </c>
      <c r="D234" s="667" t="s">
        <v>2158</v>
      </c>
      <c r="E234" s="666" t="s">
        <v>1354</v>
      </c>
      <c r="F234" s="667" t="s">
        <v>2162</v>
      </c>
      <c r="G234" s="666" t="s">
        <v>1188</v>
      </c>
      <c r="H234" s="666" t="s">
        <v>1363</v>
      </c>
      <c r="I234" s="666" t="s">
        <v>1363</v>
      </c>
      <c r="J234" s="666" t="s">
        <v>1364</v>
      </c>
      <c r="K234" s="666" t="s">
        <v>1365</v>
      </c>
      <c r="L234" s="668">
        <v>122.68999999999998</v>
      </c>
      <c r="M234" s="668">
        <v>1</v>
      </c>
      <c r="N234" s="669">
        <v>122.68999999999998</v>
      </c>
    </row>
    <row r="235" spans="1:14" ht="14.4" customHeight="1" x14ac:dyDescent="0.3">
      <c r="A235" s="664" t="s">
        <v>548</v>
      </c>
      <c r="B235" s="665" t="s">
        <v>549</v>
      </c>
      <c r="C235" s="666" t="s">
        <v>553</v>
      </c>
      <c r="D235" s="667" t="s">
        <v>2158</v>
      </c>
      <c r="E235" s="666" t="s">
        <v>1354</v>
      </c>
      <c r="F235" s="667" t="s">
        <v>2162</v>
      </c>
      <c r="G235" s="666" t="s">
        <v>1188</v>
      </c>
      <c r="H235" s="666" t="s">
        <v>1366</v>
      </c>
      <c r="I235" s="666" t="s">
        <v>1366</v>
      </c>
      <c r="J235" s="666" t="s">
        <v>1367</v>
      </c>
      <c r="K235" s="666" t="s">
        <v>1368</v>
      </c>
      <c r="L235" s="668">
        <v>179.26</v>
      </c>
      <c r="M235" s="668">
        <v>1</v>
      </c>
      <c r="N235" s="669">
        <v>179.26</v>
      </c>
    </row>
    <row r="236" spans="1:14" ht="14.4" customHeight="1" x14ac:dyDescent="0.3">
      <c r="A236" s="664" t="s">
        <v>548</v>
      </c>
      <c r="B236" s="665" t="s">
        <v>549</v>
      </c>
      <c r="C236" s="666" t="s">
        <v>553</v>
      </c>
      <c r="D236" s="667" t="s">
        <v>2158</v>
      </c>
      <c r="E236" s="666" t="s">
        <v>1354</v>
      </c>
      <c r="F236" s="667" t="s">
        <v>2162</v>
      </c>
      <c r="G236" s="666" t="s">
        <v>1188</v>
      </c>
      <c r="H236" s="666" t="s">
        <v>1369</v>
      </c>
      <c r="I236" s="666" t="s">
        <v>1369</v>
      </c>
      <c r="J236" s="666" t="s">
        <v>1370</v>
      </c>
      <c r="K236" s="666" t="s">
        <v>1365</v>
      </c>
      <c r="L236" s="668">
        <v>129.97002527894995</v>
      </c>
      <c r="M236" s="668">
        <v>1</v>
      </c>
      <c r="N236" s="669">
        <v>129.97002527894995</v>
      </c>
    </row>
    <row r="237" spans="1:14" ht="14.4" customHeight="1" x14ac:dyDescent="0.3">
      <c r="A237" s="664" t="s">
        <v>548</v>
      </c>
      <c r="B237" s="665" t="s">
        <v>549</v>
      </c>
      <c r="C237" s="666" t="s">
        <v>553</v>
      </c>
      <c r="D237" s="667" t="s">
        <v>2158</v>
      </c>
      <c r="E237" s="666" t="s">
        <v>1354</v>
      </c>
      <c r="F237" s="667" t="s">
        <v>2162</v>
      </c>
      <c r="G237" s="666" t="s">
        <v>1188</v>
      </c>
      <c r="H237" s="666" t="s">
        <v>1371</v>
      </c>
      <c r="I237" s="666" t="s">
        <v>1371</v>
      </c>
      <c r="J237" s="666" t="s">
        <v>1372</v>
      </c>
      <c r="K237" s="666" t="s">
        <v>1365</v>
      </c>
      <c r="L237" s="668">
        <v>145.50000000000003</v>
      </c>
      <c r="M237" s="668">
        <v>1</v>
      </c>
      <c r="N237" s="669">
        <v>145.50000000000003</v>
      </c>
    </row>
    <row r="238" spans="1:14" ht="14.4" customHeight="1" x14ac:dyDescent="0.3">
      <c r="A238" s="664" t="s">
        <v>548</v>
      </c>
      <c r="B238" s="665" t="s">
        <v>549</v>
      </c>
      <c r="C238" s="666" t="s">
        <v>553</v>
      </c>
      <c r="D238" s="667" t="s">
        <v>2158</v>
      </c>
      <c r="E238" s="666" t="s">
        <v>1373</v>
      </c>
      <c r="F238" s="667" t="s">
        <v>2163</v>
      </c>
      <c r="G238" s="666"/>
      <c r="H238" s="666" t="s">
        <v>1374</v>
      </c>
      <c r="I238" s="666" t="s">
        <v>1374</v>
      </c>
      <c r="J238" s="666" t="s">
        <v>1375</v>
      </c>
      <c r="K238" s="666" t="s">
        <v>1376</v>
      </c>
      <c r="L238" s="668">
        <v>413.05</v>
      </c>
      <c r="M238" s="668">
        <v>1.5</v>
      </c>
      <c r="N238" s="669">
        <v>619.57500000000005</v>
      </c>
    </row>
    <row r="239" spans="1:14" ht="14.4" customHeight="1" x14ac:dyDescent="0.3">
      <c r="A239" s="664" t="s">
        <v>548</v>
      </c>
      <c r="B239" s="665" t="s">
        <v>549</v>
      </c>
      <c r="C239" s="666" t="s">
        <v>553</v>
      </c>
      <c r="D239" s="667" t="s">
        <v>2158</v>
      </c>
      <c r="E239" s="666" t="s">
        <v>1373</v>
      </c>
      <c r="F239" s="667" t="s">
        <v>2163</v>
      </c>
      <c r="G239" s="666" t="s">
        <v>580</v>
      </c>
      <c r="H239" s="666" t="s">
        <v>1377</v>
      </c>
      <c r="I239" s="666" t="s">
        <v>1378</v>
      </c>
      <c r="J239" s="666" t="s">
        <v>1379</v>
      </c>
      <c r="K239" s="666" t="s">
        <v>1380</v>
      </c>
      <c r="L239" s="668">
        <v>39.97</v>
      </c>
      <c r="M239" s="668">
        <v>6</v>
      </c>
      <c r="N239" s="669">
        <v>239.82</v>
      </c>
    </row>
    <row r="240" spans="1:14" ht="14.4" customHeight="1" x14ac:dyDescent="0.3">
      <c r="A240" s="664" t="s">
        <v>548</v>
      </c>
      <c r="B240" s="665" t="s">
        <v>549</v>
      </c>
      <c r="C240" s="666" t="s">
        <v>553</v>
      </c>
      <c r="D240" s="667" t="s">
        <v>2158</v>
      </c>
      <c r="E240" s="666" t="s">
        <v>1373</v>
      </c>
      <c r="F240" s="667" t="s">
        <v>2163</v>
      </c>
      <c r="G240" s="666" t="s">
        <v>580</v>
      </c>
      <c r="H240" s="666" t="s">
        <v>1381</v>
      </c>
      <c r="I240" s="666" t="s">
        <v>1382</v>
      </c>
      <c r="J240" s="666" t="s">
        <v>1383</v>
      </c>
      <c r="K240" s="666" t="s">
        <v>1384</v>
      </c>
      <c r="L240" s="668">
        <v>31.889999999999997</v>
      </c>
      <c r="M240" s="668">
        <v>5</v>
      </c>
      <c r="N240" s="669">
        <v>159.44999999999999</v>
      </c>
    </row>
    <row r="241" spans="1:14" ht="14.4" customHeight="1" x14ac:dyDescent="0.3">
      <c r="A241" s="664" t="s">
        <v>548</v>
      </c>
      <c r="B241" s="665" t="s">
        <v>549</v>
      </c>
      <c r="C241" s="666" t="s">
        <v>553</v>
      </c>
      <c r="D241" s="667" t="s">
        <v>2158</v>
      </c>
      <c r="E241" s="666" t="s">
        <v>1373</v>
      </c>
      <c r="F241" s="667" t="s">
        <v>2163</v>
      </c>
      <c r="G241" s="666" t="s">
        <v>580</v>
      </c>
      <c r="H241" s="666" t="s">
        <v>1385</v>
      </c>
      <c r="I241" s="666" t="s">
        <v>1386</v>
      </c>
      <c r="J241" s="666" t="s">
        <v>1387</v>
      </c>
      <c r="K241" s="666" t="s">
        <v>1388</v>
      </c>
      <c r="L241" s="668">
        <v>23.51162528402083</v>
      </c>
      <c r="M241" s="668">
        <v>217</v>
      </c>
      <c r="N241" s="669">
        <v>5102.0226866325202</v>
      </c>
    </row>
    <row r="242" spans="1:14" ht="14.4" customHeight="1" x14ac:dyDescent="0.3">
      <c r="A242" s="664" t="s">
        <v>548</v>
      </c>
      <c r="B242" s="665" t="s">
        <v>549</v>
      </c>
      <c r="C242" s="666" t="s">
        <v>553</v>
      </c>
      <c r="D242" s="667" t="s">
        <v>2158</v>
      </c>
      <c r="E242" s="666" t="s">
        <v>1373</v>
      </c>
      <c r="F242" s="667" t="s">
        <v>2163</v>
      </c>
      <c r="G242" s="666" t="s">
        <v>580</v>
      </c>
      <c r="H242" s="666" t="s">
        <v>1389</v>
      </c>
      <c r="I242" s="666" t="s">
        <v>1390</v>
      </c>
      <c r="J242" s="666" t="s">
        <v>1387</v>
      </c>
      <c r="K242" s="666" t="s">
        <v>1391</v>
      </c>
      <c r="L242" s="668">
        <v>165.7236521972282</v>
      </c>
      <c r="M242" s="668">
        <v>38</v>
      </c>
      <c r="N242" s="669">
        <v>6297.4987834946714</v>
      </c>
    </row>
    <row r="243" spans="1:14" ht="14.4" customHeight="1" x14ac:dyDescent="0.3">
      <c r="A243" s="664" t="s">
        <v>548</v>
      </c>
      <c r="B243" s="665" t="s">
        <v>549</v>
      </c>
      <c r="C243" s="666" t="s">
        <v>553</v>
      </c>
      <c r="D243" s="667" t="s">
        <v>2158</v>
      </c>
      <c r="E243" s="666" t="s">
        <v>1373</v>
      </c>
      <c r="F243" s="667" t="s">
        <v>2163</v>
      </c>
      <c r="G243" s="666" t="s">
        <v>580</v>
      </c>
      <c r="H243" s="666" t="s">
        <v>1392</v>
      </c>
      <c r="I243" s="666" t="s">
        <v>1393</v>
      </c>
      <c r="J243" s="666" t="s">
        <v>1394</v>
      </c>
      <c r="K243" s="666" t="s">
        <v>1395</v>
      </c>
      <c r="L243" s="668">
        <v>598.84028894801281</v>
      </c>
      <c r="M243" s="668">
        <v>8.4</v>
      </c>
      <c r="N243" s="669">
        <v>5030.2584271633077</v>
      </c>
    </row>
    <row r="244" spans="1:14" ht="14.4" customHeight="1" x14ac:dyDescent="0.3">
      <c r="A244" s="664" t="s">
        <v>548</v>
      </c>
      <c r="B244" s="665" t="s">
        <v>549</v>
      </c>
      <c r="C244" s="666" t="s">
        <v>553</v>
      </c>
      <c r="D244" s="667" t="s">
        <v>2158</v>
      </c>
      <c r="E244" s="666" t="s">
        <v>1373</v>
      </c>
      <c r="F244" s="667" t="s">
        <v>2163</v>
      </c>
      <c r="G244" s="666" t="s">
        <v>580</v>
      </c>
      <c r="H244" s="666" t="s">
        <v>1396</v>
      </c>
      <c r="I244" s="666" t="s">
        <v>1397</v>
      </c>
      <c r="J244" s="666" t="s">
        <v>1398</v>
      </c>
      <c r="K244" s="666" t="s">
        <v>1399</v>
      </c>
      <c r="L244" s="668">
        <v>128.07003315574866</v>
      </c>
      <c r="M244" s="668">
        <v>10</v>
      </c>
      <c r="N244" s="669">
        <v>1280.7003315574866</v>
      </c>
    </row>
    <row r="245" spans="1:14" ht="14.4" customHeight="1" x14ac:dyDescent="0.3">
      <c r="A245" s="664" t="s">
        <v>548</v>
      </c>
      <c r="B245" s="665" t="s">
        <v>549</v>
      </c>
      <c r="C245" s="666" t="s">
        <v>553</v>
      </c>
      <c r="D245" s="667" t="s">
        <v>2158</v>
      </c>
      <c r="E245" s="666" t="s">
        <v>1373</v>
      </c>
      <c r="F245" s="667" t="s">
        <v>2163</v>
      </c>
      <c r="G245" s="666" t="s">
        <v>580</v>
      </c>
      <c r="H245" s="666" t="s">
        <v>1400</v>
      </c>
      <c r="I245" s="666" t="s">
        <v>1401</v>
      </c>
      <c r="J245" s="666" t="s">
        <v>1402</v>
      </c>
      <c r="K245" s="666" t="s">
        <v>1403</v>
      </c>
      <c r="L245" s="668">
        <v>53.13000000000001</v>
      </c>
      <c r="M245" s="668">
        <v>2</v>
      </c>
      <c r="N245" s="669">
        <v>106.26000000000002</v>
      </c>
    </row>
    <row r="246" spans="1:14" ht="14.4" customHeight="1" x14ac:dyDescent="0.3">
      <c r="A246" s="664" t="s">
        <v>548</v>
      </c>
      <c r="B246" s="665" t="s">
        <v>549</v>
      </c>
      <c r="C246" s="666" t="s">
        <v>553</v>
      </c>
      <c r="D246" s="667" t="s">
        <v>2158</v>
      </c>
      <c r="E246" s="666" t="s">
        <v>1373</v>
      </c>
      <c r="F246" s="667" t="s">
        <v>2163</v>
      </c>
      <c r="G246" s="666" t="s">
        <v>580</v>
      </c>
      <c r="H246" s="666" t="s">
        <v>1404</v>
      </c>
      <c r="I246" s="666" t="s">
        <v>1405</v>
      </c>
      <c r="J246" s="666" t="s">
        <v>1406</v>
      </c>
      <c r="K246" s="666" t="s">
        <v>1407</v>
      </c>
      <c r="L246" s="668">
        <v>137.75329473543121</v>
      </c>
      <c r="M246" s="668">
        <v>103</v>
      </c>
      <c r="N246" s="669">
        <v>14188.589357749413</v>
      </c>
    </row>
    <row r="247" spans="1:14" ht="14.4" customHeight="1" x14ac:dyDescent="0.3">
      <c r="A247" s="664" t="s">
        <v>548</v>
      </c>
      <c r="B247" s="665" t="s">
        <v>549</v>
      </c>
      <c r="C247" s="666" t="s">
        <v>553</v>
      </c>
      <c r="D247" s="667" t="s">
        <v>2158</v>
      </c>
      <c r="E247" s="666" t="s">
        <v>1373</v>
      </c>
      <c r="F247" s="667" t="s">
        <v>2163</v>
      </c>
      <c r="G247" s="666" t="s">
        <v>580</v>
      </c>
      <c r="H247" s="666" t="s">
        <v>1408</v>
      </c>
      <c r="I247" s="666" t="s">
        <v>1409</v>
      </c>
      <c r="J247" s="666" t="s">
        <v>1410</v>
      </c>
      <c r="K247" s="666" t="s">
        <v>1411</v>
      </c>
      <c r="L247" s="668">
        <v>35.049884530262382</v>
      </c>
      <c r="M247" s="668">
        <v>5</v>
      </c>
      <c r="N247" s="669">
        <v>175.2494226513119</v>
      </c>
    </row>
    <row r="248" spans="1:14" ht="14.4" customHeight="1" x14ac:dyDescent="0.3">
      <c r="A248" s="664" t="s">
        <v>548</v>
      </c>
      <c r="B248" s="665" t="s">
        <v>549</v>
      </c>
      <c r="C248" s="666" t="s">
        <v>553</v>
      </c>
      <c r="D248" s="667" t="s">
        <v>2158</v>
      </c>
      <c r="E248" s="666" t="s">
        <v>1373</v>
      </c>
      <c r="F248" s="667" t="s">
        <v>2163</v>
      </c>
      <c r="G248" s="666" t="s">
        <v>580</v>
      </c>
      <c r="H248" s="666" t="s">
        <v>1412</v>
      </c>
      <c r="I248" s="666" t="s">
        <v>1413</v>
      </c>
      <c r="J248" s="666" t="s">
        <v>1414</v>
      </c>
      <c r="K248" s="666" t="s">
        <v>1415</v>
      </c>
      <c r="L248" s="668">
        <v>98.288181818181826</v>
      </c>
      <c r="M248" s="668">
        <v>11</v>
      </c>
      <c r="N248" s="669">
        <v>1081.17</v>
      </c>
    </row>
    <row r="249" spans="1:14" ht="14.4" customHeight="1" x14ac:dyDescent="0.3">
      <c r="A249" s="664" t="s">
        <v>548</v>
      </c>
      <c r="B249" s="665" t="s">
        <v>549</v>
      </c>
      <c r="C249" s="666" t="s">
        <v>553</v>
      </c>
      <c r="D249" s="667" t="s">
        <v>2158</v>
      </c>
      <c r="E249" s="666" t="s">
        <v>1373</v>
      </c>
      <c r="F249" s="667" t="s">
        <v>2163</v>
      </c>
      <c r="G249" s="666" t="s">
        <v>580</v>
      </c>
      <c r="H249" s="666" t="s">
        <v>1416</v>
      </c>
      <c r="I249" s="666" t="s">
        <v>1417</v>
      </c>
      <c r="J249" s="666" t="s">
        <v>1418</v>
      </c>
      <c r="K249" s="666" t="s">
        <v>1419</v>
      </c>
      <c r="L249" s="668">
        <v>594</v>
      </c>
      <c r="M249" s="668">
        <v>2.25</v>
      </c>
      <c r="N249" s="669">
        <v>1336.5</v>
      </c>
    </row>
    <row r="250" spans="1:14" ht="14.4" customHeight="1" x14ac:dyDescent="0.3">
      <c r="A250" s="664" t="s">
        <v>548</v>
      </c>
      <c r="B250" s="665" t="s">
        <v>549</v>
      </c>
      <c r="C250" s="666" t="s">
        <v>553</v>
      </c>
      <c r="D250" s="667" t="s">
        <v>2158</v>
      </c>
      <c r="E250" s="666" t="s">
        <v>1373</v>
      </c>
      <c r="F250" s="667" t="s">
        <v>2163</v>
      </c>
      <c r="G250" s="666" t="s">
        <v>580</v>
      </c>
      <c r="H250" s="666" t="s">
        <v>1420</v>
      </c>
      <c r="I250" s="666" t="s">
        <v>1421</v>
      </c>
      <c r="J250" s="666" t="s">
        <v>1422</v>
      </c>
      <c r="K250" s="666" t="s">
        <v>640</v>
      </c>
      <c r="L250" s="668">
        <v>73.440000000000012</v>
      </c>
      <c r="M250" s="668">
        <v>1</v>
      </c>
      <c r="N250" s="669">
        <v>73.440000000000012</v>
      </c>
    </row>
    <row r="251" spans="1:14" ht="14.4" customHeight="1" x14ac:dyDescent="0.3">
      <c r="A251" s="664" t="s">
        <v>548</v>
      </c>
      <c r="B251" s="665" t="s">
        <v>549</v>
      </c>
      <c r="C251" s="666" t="s">
        <v>553</v>
      </c>
      <c r="D251" s="667" t="s">
        <v>2158</v>
      </c>
      <c r="E251" s="666" t="s">
        <v>1373</v>
      </c>
      <c r="F251" s="667" t="s">
        <v>2163</v>
      </c>
      <c r="G251" s="666" t="s">
        <v>580</v>
      </c>
      <c r="H251" s="666" t="s">
        <v>1423</v>
      </c>
      <c r="I251" s="666" t="s">
        <v>1423</v>
      </c>
      <c r="J251" s="666" t="s">
        <v>1424</v>
      </c>
      <c r="K251" s="666" t="s">
        <v>1425</v>
      </c>
      <c r="L251" s="668">
        <v>517</v>
      </c>
      <c r="M251" s="668">
        <v>3.7000000000000011</v>
      </c>
      <c r="N251" s="669">
        <v>1912.9000000000005</v>
      </c>
    </row>
    <row r="252" spans="1:14" ht="14.4" customHeight="1" x14ac:dyDescent="0.3">
      <c r="A252" s="664" t="s">
        <v>548</v>
      </c>
      <c r="B252" s="665" t="s">
        <v>549</v>
      </c>
      <c r="C252" s="666" t="s">
        <v>553</v>
      </c>
      <c r="D252" s="667" t="s">
        <v>2158</v>
      </c>
      <c r="E252" s="666" t="s">
        <v>1373</v>
      </c>
      <c r="F252" s="667" t="s">
        <v>2163</v>
      </c>
      <c r="G252" s="666" t="s">
        <v>580</v>
      </c>
      <c r="H252" s="666" t="s">
        <v>1426</v>
      </c>
      <c r="I252" s="666" t="s">
        <v>1427</v>
      </c>
      <c r="J252" s="666" t="s">
        <v>1428</v>
      </c>
      <c r="K252" s="666" t="s">
        <v>1429</v>
      </c>
      <c r="L252" s="668">
        <v>52.370289645168967</v>
      </c>
      <c r="M252" s="668">
        <v>1</v>
      </c>
      <c r="N252" s="669">
        <v>52.370289645168967</v>
      </c>
    </row>
    <row r="253" spans="1:14" ht="14.4" customHeight="1" x14ac:dyDescent="0.3">
      <c r="A253" s="664" t="s">
        <v>548</v>
      </c>
      <c r="B253" s="665" t="s">
        <v>549</v>
      </c>
      <c r="C253" s="666" t="s">
        <v>553</v>
      </c>
      <c r="D253" s="667" t="s">
        <v>2158</v>
      </c>
      <c r="E253" s="666" t="s">
        <v>1373</v>
      </c>
      <c r="F253" s="667" t="s">
        <v>2163</v>
      </c>
      <c r="G253" s="666" t="s">
        <v>580</v>
      </c>
      <c r="H253" s="666" t="s">
        <v>1430</v>
      </c>
      <c r="I253" s="666" t="s">
        <v>1430</v>
      </c>
      <c r="J253" s="666" t="s">
        <v>1431</v>
      </c>
      <c r="K253" s="666" t="s">
        <v>1432</v>
      </c>
      <c r="L253" s="668">
        <v>1936.22</v>
      </c>
      <c r="M253" s="668">
        <v>4</v>
      </c>
      <c r="N253" s="669">
        <v>7744.88</v>
      </c>
    </row>
    <row r="254" spans="1:14" ht="14.4" customHeight="1" x14ac:dyDescent="0.3">
      <c r="A254" s="664" t="s">
        <v>548</v>
      </c>
      <c r="B254" s="665" t="s">
        <v>549</v>
      </c>
      <c r="C254" s="666" t="s">
        <v>553</v>
      </c>
      <c r="D254" s="667" t="s">
        <v>2158</v>
      </c>
      <c r="E254" s="666" t="s">
        <v>1373</v>
      </c>
      <c r="F254" s="667" t="s">
        <v>2163</v>
      </c>
      <c r="G254" s="666" t="s">
        <v>580</v>
      </c>
      <c r="H254" s="666" t="s">
        <v>1433</v>
      </c>
      <c r="I254" s="666" t="s">
        <v>1434</v>
      </c>
      <c r="J254" s="666" t="s">
        <v>1435</v>
      </c>
      <c r="K254" s="666" t="s">
        <v>1436</v>
      </c>
      <c r="L254" s="668">
        <v>44.231333333333332</v>
      </c>
      <c r="M254" s="668">
        <v>1</v>
      </c>
      <c r="N254" s="669">
        <v>44.231333333333332</v>
      </c>
    </row>
    <row r="255" spans="1:14" ht="14.4" customHeight="1" x14ac:dyDescent="0.3">
      <c r="A255" s="664" t="s">
        <v>548</v>
      </c>
      <c r="B255" s="665" t="s">
        <v>549</v>
      </c>
      <c r="C255" s="666" t="s">
        <v>553</v>
      </c>
      <c r="D255" s="667" t="s">
        <v>2158</v>
      </c>
      <c r="E255" s="666" t="s">
        <v>1373</v>
      </c>
      <c r="F255" s="667" t="s">
        <v>2163</v>
      </c>
      <c r="G255" s="666" t="s">
        <v>580</v>
      </c>
      <c r="H255" s="666" t="s">
        <v>1437</v>
      </c>
      <c r="I255" s="666" t="s">
        <v>1437</v>
      </c>
      <c r="J255" s="666" t="s">
        <v>1438</v>
      </c>
      <c r="K255" s="666" t="s">
        <v>1439</v>
      </c>
      <c r="L255" s="668">
        <v>462</v>
      </c>
      <c r="M255" s="668">
        <v>3.9000000000000004</v>
      </c>
      <c r="N255" s="669">
        <v>1801.8000000000002</v>
      </c>
    </row>
    <row r="256" spans="1:14" ht="14.4" customHeight="1" x14ac:dyDescent="0.3">
      <c r="A256" s="664" t="s">
        <v>548</v>
      </c>
      <c r="B256" s="665" t="s">
        <v>549</v>
      </c>
      <c r="C256" s="666" t="s">
        <v>553</v>
      </c>
      <c r="D256" s="667" t="s">
        <v>2158</v>
      </c>
      <c r="E256" s="666" t="s">
        <v>1373</v>
      </c>
      <c r="F256" s="667" t="s">
        <v>2163</v>
      </c>
      <c r="G256" s="666" t="s">
        <v>580</v>
      </c>
      <c r="H256" s="666" t="s">
        <v>1440</v>
      </c>
      <c r="I256" s="666" t="s">
        <v>1441</v>
      </c>
      <c r="J256" s="666" t="s">
        <v>1442</v>
      </c>
      <c r="K256" s="666" t="s">
        <v>1443</v>
      </c>
      <c r="L256" s="668">
        <v>155.16999999999999</v>
      </c>
      <c r="M256" s="668">
        <v>1</v>
      </c>
      <c r="N256" s="669">
        <v>155.16999999999999</v>
      </c>
    </row>
    <row r="257" spans="1:14" ht="14.4" customHeight="1" x14ac:dyDescent="0.3">
      <c r="A257" s="664" t="s">
        <v>548</v>
      </c>
      <c r="B257" s="665" t="s">
        <v>549</v>
      </c>
      <c r="C257" s="666" t="s">
        <v>553</v>
      </c>
      <c r="D257" s="667" t="s">
        <v>2158</v>
      </c>
      <c r="E257" s="666" t="s">
        <v>1373</v>
      </c>
      <c r="F257" s="667" t="s">
        <v>2163</v>
      </c>
      <c r="G257" s="666" t="s">
        <v>580</v>
      </c>
      <c r="H257" s="666" t="s">
        <v>1444</v>
      </c>
      <c r="I257" s="666" t="s">
        <v>1444</v>
      </c>
      <c r="J257" s="666" t="s">
        <v>1445</v>
      </c>
      <c r="K257" s="666" t="s">
        <v>1446</v>
      </c>
      <c r="L257" s="668">
        <v>166.75872881356065</v>
      </c>
      <c r="M257" s="668">
        <v>70.799999999999699</v>
      </c>
      <c r="N257" s="669">
        <v>11806.518000000044</v>
      </c>
    </row>
    <row r="258" spans="1:14" ht="14.4" customHeight="1" x14ac:dyDescent="0.3">
      <c r="A258" s="664" t="s">
        <v>548</v>
      </c>
      <c r="B258" s="665" t="s">
        <v>549</v>
      </c>
      <c r="C258" s="666" t="s">
        <v>553</v>
      </c>
      <c r="D258" s="667" t="s">
        <v>2158</v>
      </c>
      <c r="E258" s="666" t="s">
        <v>1373</v>
      </c>
      <c r="F258" s="667" t="s">
        <v>2163</v>
      </c>
      <c r="G258" s="666" t="s">
        <v>580</v>
      </c>
      <c r="H258" s="666" t="s">
        <v>1447</v>
      </c>
      <c r="I258" s="666" t="s">
        <v>1447</v>
      </c>
      <c r="J258" s="666" t="s">
        <v>1448</v>
      </c>
      <c r="K258" s="666" t="s">
        <v>1449</v>
      </c>
      <c r="L258" s="668">
        <v>2530</v>
      </c>
      <c r="M258" s="668">
        <v>2.2000000000000002</v>
      </c>
      <c r="N258" s="669">
        <v>5566</v>
      </c>
    </row>
    <row r="259" spans="1:14" ht="14.4" customHeight="1" x14ac:dyDescent="0.3">
      <c r="A259" s="664" t="s">
        <v>548</v>
      </c>
      <c r="B259" s="665" t="s">
        <v>549</v>
      </c>
      <c r="C259" s="666" t="s">
        <v>553</v>
      </c>
      <c r="D259" s="667" t="s">
        <v>2158</v>
      </c>
      <c r="E259" s="666" t="s">
        <v>1373</v>
      </c>
      <c r="F259" s="667" t="s">
        <v>2163</v>
      </c>
      <c r="G259" s="666" t="s">
        <v>580</v>
      </c>
      <c r="H259" s="666" t="s">
        <v>1450</v>
      </c>
      <c r="I259" s="666" t="s">
        <v>1450</v>
      </c>
      <c r="J259" s="666" t="s">
        <v>1451</v>
      </c>
      <c r="K259" s="666" t="s">
        <v>1452</v>
      </c>
      <c r="L259" s="668">
        <v>460.20999999999975</v>
      </c>
      <c r="M259" s="668">
        <v>19.600000000000001</v>
      </c>
      <c r="N259" s="669">
        <v>9020.1159999999963</v>
      </c>
    </row>
    <row r="260" spans="1:14" ht="14.4" customHeight="1" x14ac:dyDescent="0.3">
      <c r="A260" s="664" t="s">
        <v>548</v>
      </c>
      <c r="B260" s="665" t="s">
        <v>549</v>
      </c>
      <c r="C260" s="666" t="s">
        <v>553</v>
      </c>
      <c r="D260" s="667" t="s">
        <v>2158</v>
      </c>
      <c r="E260" s="666" t="s">
        <v>1373</v>
      </c>
      <c r="F260" s="667" t="s">
        <v>2163</v>
      </c>
      <c r="G260" s="666" t="s">
        <v>580</v>
      </c>
      <c r="H260" s="666" t="s">
        <v>1453</v>
      </c>
      <c r="I260" s="666" t="s">
        <v>1453</v>
      </c>
      <c r="J260" s="666" t="s">
        <v>1454</v>
      </c>
      <c r="K260" s="666" t="s">
        <v>1455</v>
      </c>
      <c r="L260" s="668">
        <v>217.8</v>
      </c>
      <c r="M260" s="668">
        <v>2.5</v>
      </c>
      <c r="N260" s="669">
        <v>544.5</v>
      </c>
    </row>
    <row r="261" spans="1:14" ht="14.4" customHeight="1" x14ac:dyDescent="0.3">
      <c r="A261" s="664" t="s">
        <v>548</v>
      </c>
      <c r="B261" s="665" t="s">
        <v>549</v>
      </c>
      <c r="C261" s="666" t="s">
        <v>553</v>
      </c>
      <c r="D261" s="667" t="s">
        <v>2158</v>
      </c>
      <c r="E261" s="666" t="s">
        <v>1373</v>
      </c>
      <c r="F261" s="667" t="s">
        <v>2163</v>
      </c>
      <c r="G261" s="666" t="s">
        <v>580</v>
      </c>
      <c r="H261" s="666" t="s">
        <v>1456</v>
      </c>
      <c r="I261" s="666" t="s">
        <v>1456</v>
      </c>
      <c r="J261" s="666" t="s">
        <v>1457</v>
      </c>
      <c r="K261" s="666" t="s">
        <v>1458</v>
      </c>
      <c r="L261" s="668">
        <v>286</v>
      </c>
      <c r="M261" s="668">
        <v>10.199999999999999</v>
      </c>
      <c r="N261" s="669">
        <v>2917.2</v>
      </c>
    </row>
    <row r="262" spans="1:14" ht="14.4" customHeight="1" x14ac:dyDescent="0.3">
      <c r="A262" s="664" t="s">
        <v>548</v>
      </c>
      <c r="B262" s="665" t="s">
        <v>549</v>
      </c>
      <c r="C262" s="666" t="s">
        <v>553</v>
      </c>
      <c r="D262" s="667" t="s">
        <v>2158</v>
      </c>
      <c r="E262" s="666" t="s">
        <v>1373</v>
      </c>
      <c r="F262" s="667" t="s">
        <v>2163</v>
      </c>
      <c r="G262" s="666" t="s">
        <v>580</v>
      </c>
      <c r="H262" s="666" t="s">
        <v>1459</v>
      </c>
      <c r="I262" s="666" t="s">
        <v>1460</v>
      </c>
      <c r="J262" s="666" t="s">
        <v>1461</v>
      </c>
      <c r="K262" s="666" t="s">
        <v>1462</v>
      </c>
      <c r="L262" s="668">
        <v>264.00000166621913</v>
      </c>
      <c r="M262" s="668">
        <v>69.499999999999943</v>
      </c>
      <c r="N262" s="669">
        <v>18348.000115802213</v>
      </c>
    </row>
    <row r="263" spans="1:14" ht="14.4" customHeight="1" x14ac:dyDescent="0.3">
      <c r="A263" s="664" t="s">
        <v>548</v>
      </c>
      <c r="B263" s="665" t="s">
        <v>549</v>
      </c>
      <c r="C263" s="666" t="s">
        <v>553</v>
      </c>
      <c r="D263" s="667" t="s">
        <v>2158</v>
      </c>
      <c r="E263" s="666" t="s">
        <v>1373</v>
      </c>
      <c r="F263" s="667" t="s">
        <v>2163</v>
      </c>
      <c r="G263" s="666" t="s">
        <v>580</v>
      </c>
      <c r="H263" s="666" t="s">
        <v>1463</v>
      </c>
      <c r="I263" s="666" t="s">
        <v>1464</v>
      </c>
      <c r="J263" s="666" t="s">
        <v>1465</v>
      </c>
      <c r="K263" s="666"/>
      <c r="L263" s="668">
        <v>155.1</v>
      </c>
      <c r="M263" s="668">
        <v>12.1</v>
      </c>
      <c r="N263" s="669">
        <v>1876.7099999999998</v>
      </c>
    </row>
    <row r="264" spans="1:14" ht="14.4" customHeight="1" x14ac:dyDescent="0.3">
      <c r="A264" s="664" t="s">
        <v>548</v>
      </c>
      <c r="B264" s="665" t="s">
        <v>549</v>
      </c>
      <c r="C264" s="666" t="s">
        <v>553</v>
      </c>
      <c r="D264" s="667" t="s">
        <v>2158</v>
      </c>
      <c r="E264" s="666" t="s">
        <v>1373</v>
      </c>
      <c r="F264" s="667" t="s">
        <v>2163</v>
      </c>
      <c r="G264" s="666" t="s">
        <v>580</v>
      </c>
      <c r="H264" s="666" t="s">
        <v>1466</v>
      </c>
      <c r="I264" s="666" t="s">
        <v>1466</v>
      </c>
      <c r="J264" s="666" t="s">
        <v>1467</v>
      </c>
      <c r="K264" s="666" t="s">
        <v>1468</v>
      </c>
      <c r="L264" s="668">
        <v>6649.83</v>
      </c>
      <c r="M264" s="668">
        <v>2</v>
      </c>
      <c r="N264" s="669">
        <v>13299.66</v>
      </c>
    </row>
    <row r="265" spans="1:14" ht="14.4" customHeight="1" x14ac:dyDescent="0.3">
      <c r="A265" s="664" t="s">
        <v>548</v>
      </c>
      <c r="B265" s="665" t="s">
        <v>549</v>
      </c>
      <c r="C265" s="666" t="s">
        <v>553</v>
      </c>
      <c r="D265" s="667" t="s">
        <v>2158</v>
      </c>
      <c r="E265" s="666" t="s">
        <v>1373</v>
      </c>
      <c r="F265" s="667" t="s">
        <v>2163</v>
      </c>
      <c r="G265" s="666" t="s">
        <v>580</v>
      </c>
      <c r="H265" s="666" t="s">
        <v>1469</v>
      </c>
      <c r="I265" s="666" t="s">
        <v>1469</v>
      </c>
      <c r="J265" s="666" t="s">
        <v>1470</v>
      </c>
      <c r="K265" s="666" t="s">
        <v>1471</v>
      </c>
      <c r="L265" s="668">
        <v>263.99999903068425</v>
      </c>
      <c r="M265" s="668">
        <v>7.4999999999999973</v>
      </c>
      <c r="N265" s="669">
        <v>1979.999992730131</v>
      </c>
    </row>
    <row r="266" spans="1:14" ht="14.4" customHeight="1" x14ac:dyDescent="0.3">
      <c r="A266" s="664" t="s">
        <v>548</v>
      </c>
      <c r="B266" s="665" t="s">
        <v>549</v>
      </c>
      <c r="C266" s="666" t="s">
        <v>553</v>
      </c>
      <c r="D266" s="667" t="s">
        <v>2158</v>
      </c>
      <c r="E266" s="666" t="s">
        <v>1373</v>
      </c>
      <c r="F266" s="667" t="s">
        <v>2163</v>
      </c>
      <c r="G266" s="666" t="s">
        <v>580</v>
      </c>
      <c r="H266" s="666" t="s">
        <v>1472</v>
      </c>
      <c r="I266" s="666" t="s">
        <v>1473</v>
      </c>
      <c r="J266" s="666" t="s">
        <v>1474</v>
      </c>
      <c r="K266" s="666" t="s">
        <v>1399</v>
      </c>
      <c r="L266" s="668">
        <v>58.720000000000006</v>
      </c>
      <c r="M266" s="668">
        <v>3</v>
      </c>
      <c r="N266" s="669">
        <v>176.16000000000003</v>
      </c>
    </row>
    <row r="267" spans="1:14" ht="14.4" customHeight="1" x14ac:dyDescent="0.3">
      <c r="A267" s="664" t="s">
        <v>548</v>
      </c>
      <c r="B267" s="665" t="s">
        <v>549</v>
      </c>
      <c r="C267" s="666" t="s">
        <v>553</v>
      </c>
      <c r="D267" s="667" t="s">
        <v>2158</v>
      </c>
      <c r="E267" s="666" t="s">
        <v>1373</v>
      </c>
      <c r="F267" s="667" t="s">
        <v>2163</v>
      </c>
      <c r="G267" s="666" t="s">
        <v>580</v>
      </c>
      <c r="H267" s="666" t="s">
        <v>1475</v>
      </c>
      <c r="I267" s="666" t="s">
        <v>1475</v>
      </c>
      <c r="J267" s="666" t="s">
        <v>1476</v>
      </c>
      <c r="K267" s="666" t="s">
        <v>1477</v>
      </c>
      <c r="L267" s="668">
        <v>562.87</v>
      </c>
      <c r="M267" s="668">
        <v>4</v>
      </c>
      <c r="N267" s="669">
        <v>2251.48</v>
      </c>
    </row>
    <row r="268" spans="1:14" ht="14.4" customHeight="1" x14ac:dyDescent="0.3">
      <c r="A268" s="664" t="s">
        <v>548</v>
      </c>
      <c r="B268" s="665" t="s">
        <v>549</v>
      </c>
      <c r="C268" s="666" t="s">
        <v>553</v>
      </c>
      <c r="D268" s="667" t="s">
        <v>2158</v>
      </c>
      <c r="E268" s="666" t="s">
        <v>1373</v>
      </c>
      <c r="F268" s="667" t="s">
        <v>2163</v>
      </c>
      <c r="G268" s="666" t="s">
        <v>580</v>
      </c>
      <c r="H268" s="666" t="s">
        <v>1478</v>
      </c>
      <c r="I268" s="666" t="s">
        <v>1478</v>
      </c>
      <c r="J268" s="666" t="s">
        <v>1479</v>
      </c>
      <c r="K268" s="666" t="s">
        <v>579</v>
      </c>
      <c r="L268" s="668">
        <v>90.220000000000013</v>
      </c>
      <c r="M268" s="668">
        <v>1</v>
      </c>
      <c r="N268" s="669">
        <v>90.220000000000013</v>
      </c>
    </row>
    <row r="269" spans="1:14" ht="14.4" customHeight="1" x14ac:dyDescent="0.3">
      <c r="A269" s="664" t="s">
        <v>548</v>
      </c>
      <c r="B269" s="665" t="s">
        <v>549</v>
      </c>
      <c r="C269" s="666" t="s">
        <v>553</v>
      </c>
      <c r="D269" s="667" t="s">
        <v>2158</v>
      </c>
      <c r="E269" s="666" t="s">
        <v>1373</v>
      </c>
      <c r="F269" s="667" t="s">
        <v>2163</v>
      </c>
      <c r="G269" s="666" t="s">
        <v>1188</v>
      </c>
      <c r="H269" s="666" t="s">
        <v>1480</v>
      </c>
      <c r="I269" s="666" t="s">
        <v>1481</v>
      </c>
      <c r="J269" s="666" t="s">
        <v>1482</v>
      </c>
      <c r="K269" s="666" t="s">
        <v>1483</v>
      </c>
      <c r="L269" s="668">
        <v>115.94000000000003</v>
      </c>
      <c r="M269" s="668">
        <v>20</v>
      </c>
      <c r="N269" s="669">
        <v>2318.8000000000006</v>
      </c>
    </row>
    <row r="270" spans="1:14" ht="14.4" customHeight="1" x14ac:dyDescent="0.3">
      <c r="A270" s="664" t="s">
        <v>548</v>
      </c>
      <c r="B270" s="665" t="s">
        <v>549</v>
      </c>
      <c r="C270" s="666" t="s">
        <v>553</v>
      </c>
      <c r="D270" s="667" t="s">
        <v>2158</v>
      </c>
      <c r="E270" s="666" t="s">
        <v>1373</v>
      </c>
      <c r="F270" s="667" t="s">
        <v>2163</v>
      </c>
      <c r="G270" s="666" t="s">
        <v>1188</v>
      </c>
      <c r="H270" s="666" t="s">
        <v>1484</v>
      </c>
      <c r="I270" s="666" t="s">
        <v>1485</v>
      </c>
      <c r="J270" s="666" t="s">
        <v>1486</v>
      </c>
      <c r="K270" s="666" t="s">
        <v>1487</v>
      </c>
      <c r="L270" s="668">
        <v>112.309994413211</v>
      </c>
      <c r="M270" s="668">
        <v>20</v>
      </c>
      <c r="N270" s="669">
        <v>2246.1998882642201</v>
      </c>
    </row>
    <row r="271" spans="1:14" ht="14.4" customHeight="1" x14ac:dyDescent="0.3">
      <c r="A271" s="664" t="s">
        <v>548</v>
      </c>
      <c r="B271" s="665" t="s">
        <v>549</v>
      </c>
      <c r="C271" s="666" t="s">
        <v>553</v>
      </c>
      <c r="D271" s="667" t="s">
        <v>2158</v>
      </c>
      <c r="E271" s="666" t="s">
        <v>1373</v>
      </c>
      <c r="F271" s="667" t="s">
        <v>2163</v>
      </c>
      <c r="G271" s="666" t="s">
        <v>1188</v>
      </c>
      <c r="H271" s="666" t="s">
        <v>1488</v>
      </c>
      <c r="I271" s="666" t="s">
        <v>1489</v>
      </c>
      <c r="J271" s="666" t="s">
        <v>1490</v>
      </c>
      <c r="K271" s="666" t="s">
        <v>1491</v>
      </c>
      <c r="L271" s="668">
        <v>52.879995349300636</v>
      </c>
      <c r="M271" s="668">
        <v>6</v>
      </c>
      <c r="N271" s="669">
        <v>317.27997209580383</v>
      </c>
    </row>
    <row r="272" spans="1:14" ht="14.4" customHeight="1" x14ac:dyDescent="0.3">
      <c r="A272" s="664" t="s">
        <v>548</v>
      </c>
      <c r="B272" s="665" t="s">
        <v>549</v>
      </c>
      <c r="C272" s="666" t="s">
        <v>553</v>
      </c>
      <c r="D272" s="667" t="s">
        <v>2158</v>
      </c>
      <c r="E272" s="666" t="s">
        <v>1373</v>
      </c>
      <c r="F272" s="667" t="s">
        <v>2163</v>
      </c>
      <c r="G272" s="666" t="s">
        <v>1188</v>
      </c>
      <c r="H272" s="666" t="s">
        <v>1492</v>
      </c>
      <c r="I272" s="666" t="s">
        <v>1492</v>
      </c>
      <c r="J272" s="666" t="s">
        <v>1493</v>
      </c>
      <c r="K272" s="666" t="s">
        <v>1494</v>
      </c>
      <c r="L272" s="668">
        <v>55.209886804501188</v>
      </c>
      <c r="M272" s="668">
        <v>81</v>
      </c>
      <c r="N272" s="669">
        <v>4472.0008311645961</v>
      </c>
    </row>
    <row r="273" spans="1:14" ht="14.4" customHeight="1" x14ac:dyDescent="0.3">
      <c r="A273" s="664" t="s">
        <v>548</v>
      </c>
      <c r="B273" s="665" t="s">
        <v>549</v>
      </c>
      <c r="C273" s="666" t="s">
        <v>553</v>
      </c>
      <c r="D273" s="667" t="s">
        <v>2158</v>
      </c>
      <c r="E273" s="666" t="s">
        <v>1373</v>
      </c>
      <c r="F273" s="667" t="s">
        <v>2163</v>
      </c>
      <c r="G273" s="666" t="s">
        <v>1188</v>
      </c>
      <c r="H273" s="666" t="s">
        <v>1495</v>
      </c>
      <c r="I273" s="666" t="s">
        <v>1495</v>
      </c>
      <c r="J273" s="666" t="s">
        <v>1496</v>
      </c>
      <c r="K273" s="666" t="s">
        <v>1446</v>
      </c>
      <c r="L273" s="668">
        <v>938.3</v>
      </c>
      <c r="M273" s="668">
        <v>18.100000000000001</v>
      </c>
      <c r="N273" s="669">
        <v>16983.23</v>
      </c>
    </row>
    <row r="274" spans="1:14" ht="14.4" customHeight="1" x14ac:dyDescent="0.3">
      <c r="A274" s="664" t="s">
        <v>548</v>
      </c>
      <c r="B274" s="665" t="s">
        <v>549</v>
      </c>
      <c r="C274" s="666" t="s">
        <v>553</v>
      </c>
      <c r="D274" s="667" t="s">
        <v>2158</v>
      </c>
      <c r="E274" s="666" t="s">
        <v>1497</v>
      </c>
      <c r="F274" s="667" t="s">
        <v>2164</v>
      </c>
      <c r="G274" s="666" t="s">
        <v>580</v>
      </c>
      <c r="H274" s="666" t="s">
        <v>1498</v>
      </c>
      <c r="I274" s="666" t="s">
        <v>1499</v>
      </c>
      <c r="J274" s="666" t="s">
        <v>1500</v>
      </c>
      <c r="K274" s="666" t="s">
        <v>1501</v>
      </c>
      <c r="L274" s="668">
        <v>104.86057995402746</v>
      </c>
      <c r="M274" s="668">
        <v>1</v>
      </c>
      <c r="N274" s="669">
        <v>104.86057995402746</v>
      </c>
    </row>
    <row r="275" spans="1:14" ht="14.4" customHeight="1" x14ac:dyDescent="0.3">
      <c r="A275" s="664" t="s">
        <v>548</v>
      </c>
      <c r="B275" s="665" t="s">
        <v>549</v>
      </c>
      <c r="C275" s="666" t="s">
        <v>553</v>
      </c>
      <c r="D275" s="667" t="s">
        <v>2158</v>
      </c>
      <c r="E275" s="666" t="s">
        <v>1497</v>
      </c>
      <c r="F275" s="667" t="s">
        <v>2164</v>
      </c>
      <c r="G275" s="666" t="s">
        <v>580</v>
      </c>
      <c r="H275" s="666" t="s">
        <v>1502</v>
      </c>
      <c r="I275" s="666" t="s">
        <v>1503</v>
      </c>
      <c r="J275" s="666" t="s">
        <v>1504</v>
      </c>
      <c r="K275" s="666" t="s">
        <v>1505</v>
      </c>
      <c r="L275" s="668">
        <v>5517.05</v>
      </c>
      <c r="M275" s="668">
        <v>8</v>
      </c>
      <c r="N275" s="669">
        <v>44136.4</v>
      </c>
    </row>
    <row r="276" spans="1:14" ht="14.4" customHeight="1" x14ac:dyDescent="0.3">
      <c r="A276" s="664" t="s">
        <v>548</v>
      </c>
      <c r="B276" s="665" t="s">
        <v>549</v>
      </c>
      <c r="C276" s="666" t="s">
        <v>553</v>
      </c>
      <c r="D276" s="667" t="s">
        <v>2158</v>
      </c>
      <c r="E276" s="666" t="s">
        <v>1497</v>
      </c>
      <c r="F276" s="667" t="s">
        <v>2164</v>
      </c>
      <c r="G276" s="666" t="s">
        <v>1188</v>
      </c>
      <c r="H276" s="666" t="s">
        <v>1506</v>
      </c>
      <c r="I276" s="666" t="s">
        <v>1506</v>
      </c>
      <c r="J276" s="666" t="s">
        <v>1507</v>
      </c>
      <c r="K276" s="666" t="s">
        <v>1508</v>
      </c>
      <c r="L276" s="668">
        <v>284.67999999999989</v>
      </c>
      <c r="M276" s="668">
        <v>2</v>
      </c>
      <c r="N276" s="669">
        <v>569.35999999999979</v>
      </c>
    </row>
    <row r="277" spans="1:14" ht="14.4" customHeight="1" x14ac:dyDescent="0.3">
      <c r="A277" s="664" t="s">
        <v>548</v>
      </c>
      <c r="B277" s="665" t="s">
        <v>549</v>
      </c>
      <c r="C277" s="666" t="s">
        <v>553</v>
      </c>
      <c r="D277" s="667" t="s">
        <v>2158</v>
      </c>
      <c r="E277" s="666" t="s">
        <v>1509</v>
      </c>
      <c r="F277" s="667" t="s">
        <v>2165</v>
      </c>
      <c r="G277" s="666" t="s">
        <v>580</v>
      </c>
      <c r="H277" s="666" t="s">
        <v>1510</v>
      </c>
      <c r="I277" s="666" t="s">
        <v>1511</v>
      </c>
      <c r="J277" s="666" t="s">
        <v>1512</v>
      </c>
      <c r="K277" s="666" t="s">
        <v>1513</v>
      </c>
      <c r="L277" s="668">
        <v>2395.0299999999997</v>
      </c>
      <c r="M277" s="668">
        <v>1</v>
      </c>
      <c r="N277" s="669">
        <v>2395.0299999999997</v>
      </c>
    </row>
    <row r="278" spans="1:14" ht="14.4" customHeight="1" x14ac:dyDescent="0.3">
      <c r="A278" s="664" t="s">
        <v>548</v>
      </c>
      <c r="B278" s="665" t="s">
        <v>549</v>
      </c>
      <c r="C278" s="666" t="s">
        <v>558</v>
      </c>
      <c r="D278" s="667" t="s">
        <v>2159</v>
      </c>
      <c r="E278" s="666" t="s">
        <v>564</v>
      </c>
      <c r="F278" s="667" t="s">
        <v>2161</v>
      </c>
      <c r="G278" s="666" t="s">
        <v>580</v>
      </c>
      <c r="H278" s="666" t="s">
        <v>593</v>
      </c>
      <c r="I278" s="666" t="s">
        <v>594</v>
      </c>
      <c r="J278" s="666" t="s">
        <v>595</v>
      </c>
      <c r="K278" s="666" t="s">
        <v>596</v>
      </c>
      <c r="L278" s="668">
        <v>87.030000000000015</v>
      </c>
      <c r="M278" s="668">
        <v>1</v>
      </c>
      <c r="N278" s="669">
        <v>87.030000000000015</v>
      </c>
    </row>
    <row r="279" spans="1:14" ht="14.4" customHeight="1" x14ac:dyDescent="0.3">
      <c r="A279" s="664" t="s">
        <v>548</v>
      </c>
      <c r="B279" s="665" t="s">
        <v>549</v>
      </c>
      <c r="C279" s="666" t="s">
        <v>558</v>
      </c>
      <c r="D279" s="667" t="s">
        <v>2159</v>
      </c>
      <c r="E279" s="666" t="s">
        <v>564</v>
      </c>
      <c r="F279" s="667" t="s">
        <v>2161</v>
      </c>
      <c r="G279" s="666" t="s">
        <v>580</v>
      </c>
      <c r="H279" s="666" t="s">
        <v>1514</v>
      </c>
      <c r="I279" s="666" t="s">
        <v>1515</v>
      </c>
      <c r="J279" s="666" t="s">
        <v>1516</v>
      </c>
      <c r="K279" s="666" t="s">
        <v>1517</v>
      </c>
      <c r="L279" s="668">
        <v>167.60999999999999</v>
      </c>
      <c r="M279" s="668">
        <v>31</v>
      </c>
      <c r="N279" s="669">
        <v>5195.91</v>
      </c>
    </row>
    <row r="280" spans="1:14" ht="14.4" customHeight="1" x14ac:dyDescent="0.3">
      <c r="A280" s="664" t="s">
        <v>548</v>
      </c>
      <c r="B280" s="665" t="s">
        <v>549</v>
      </c>
      <c r="C280" s="666" t="s">
        <v>558</v>
      </c>
      <c r="D280" s="667" t="s">
        <v>2159</v>
      </c>
      <c r="E280" s="666" t="s">
        <v>564</v>
      </c>
      <c r="F280" s="667" t="s">
        <v>2161</v>
      </c>
      <c r="G280" s="666" t="s">
        <v>580</v>
      </c>
      <c r="H280" s="666" t="s">
        <v>718</v>
      </c>
      <c r="I280" s="666" t="s">
        <v>719</v>
      </c>
      <c r="J280" s="666" t="s">
        <v>720</v>
      </c>
      <c r="K280" s="666" t="s">
        <v>721</v>
      </c>
      <c r="L280" s="668">
        <v>74.870000000000019</v>
      </c>
      <c r="M280" s="668">
        <v>8</v>
      </c>
      <c r="N280" s="669">
        <v>598.96000000000015</v>
      </c>
    </row>
    <row r="281" spans="1:14" ht="14.4" customHeight="1" x14ac:dyDescent="0.3">
      <c r="A281" s="664" t="s">
        <v>548</v>
      </c>
      <c r="B281" s="665" t="s">
        <v>549</v>
      </c>
      <c r="C281" s="666" t="s">
        <v>558</v>
      </c>
      <c r="D281" s="667" t="s">
        <v>2159</v>
      </c>
      <c r="E281" s="666" t="s">
        <v>564</v>
      </c>
      <c r="F281" s="667" t="s">
        <v>2161</v>
      </c>
      <c r="G281" s="666" t="s">
        <v>580</v>
      </c>
      <c r="H281" s="666" t="s">
        <v>1518</v>
      </c>
      <c r="I281" s="666" t="s">
        <v>778</v>
      </c>
      <c r="J281" s="666" t="s">
        <v>1519</v>
      </c>
      <c r="K281" s="666" t="s">
        <v>1520</v>
      </c>
      <c r="L281" s="668">
        <v>162.14004833081725</v>
      </c>
      <c r="M281" s="668">
        <v>1</v>
      </c>
      <c r="N281" s="669">
        <v>162.14004833081725</v>
      </c>
    </row>
    <row r="282" spans="1:14" ht="14.4" customHeight="1" x14ac:dyDescent="0.3">
      <c r="A282" s="664" t="s">
        <v>548</v>
      </c>
      <c r="B282" s="665" t="s">
        <v>549</v>
      </c>
      <c r="C282" s="666" t="s">
        <v>558</v>
      </c>
      <c r="D282" s="667" t="s">
        <v>2159</v>
      </c>
      <c r="E282" s="666" t="s">
        <v>564</v>
      </c>
      <c r="F282" s="667" t="s">
        <v>2161</v>
      </c>
      <c r="G282" s="666" t="s">
        <v>580</v>
      </c>
      <c r="H282" s="666" t="s">
        <v>821</v>
      </c>
      <c r="I282" s="666" t="s">
        <v>778</v>
      </c>
      <c r="J282" s="666" t="s">
        <v>822</v>
      </c>
      <c r="K282" s="666"/>
      <c r="L282" s="668">
        <v>191.131699879264</v>
      </c>
      <c r="M282" s="668">
        <v>11</v>
      </c>
      <c r="N282" s="669">
        <v>2102.4486986719039</v>
      </c>
    </row>
    <row r="283" spans="1:14" ht="14.4" customHeight="1" x14ac:dyDescent="0.3">
      <c r="A283" s="664" t="s">
        <v>548</v>
      </c>
      <c r="B283" s="665" t="s">
        <v>549</v>
      </c>
      <c r="C283" s="666" t="s">
        <v>558</v>
      </c>
      <c r="D283" s="667" t="s">
        <v>2159</v>
      </c>
      <c r="E283" s="666" t="s">
        <v>564</v>
      </c>
      <c r="F283" s="667" t="s">
        <v>2161</v>
      </c>
      <c r="G283" s="666" t="s">
        <v>580</v>
      </c>
      <c r="H283" s="666" t="s">
        <v>880</v>
      </c>
      <c r="I283" s="666" t="s">
        <v>881</v>
      </c>
      <c r="J283" s="666" t="s">
        <v>697</v>
      </c>
      <c r="K283" s="666" t="s">
        <v>882</v>
      </c>
      <c r="L283" s="668">
        <v>56.88</v>
      </c>
      <c r="M283" s="668">
        <v>1</v>
      </c>
      <c r="N283" s="669">
        <v>56.88</v>
      </c>
    </row>
    <row r="284" spans="1:14" ht="14.4" customHeight="1" x14ac:dyDescent="0.3">
      <c r="A284" s="664" t="s">
        <v>548</v>
      </c>
      <c r="B284" s="665" t="s">
        <v>549</v>
      </c>
      <c r="C284" s="666" t="s">
        <v>558</v>
      </c>
      <c r="D284" s="667" t="s">
        <v>2159</v>
      </c>
      <c r="E284" s="666" t="s">
        <v>564</v>
      </c>
      <c r="F284" s="667" t="s">
        <v>2161</v>
      </c>
      <c r="G284" s="666" t="s">
        <v>580</v>
      </c>
      <c r="H284" s="666" t="s">
        <v>1297</v>
      </c>
      <c r="I284" s="666" t="s">
        <v>1521</v>
      </c>
      <c r="J284" s="666" t="s">
        <v>1516</v>
      </c>
      <c r="K284" s="666" t="s">
        <v>1522</v>
      </c>
      <c r="L284" s="668">
        <v>68.900000000000048</v>
      </c>
      <c r="M284" s="668">
        <v>1</v>
      </c>
      <c r="N284" s="669">
        <v>68.900000000000048</v>
      </c>
    </row>
    <row r="285" spans="1:14" ht="14.4" customHeight="1" x14ac:dyDescent="0.3">
      <c r="A285" s="664" t="s">
        <v>548</v>
      </c>
      <c r="B285" s="665" t="s">
        <v>549</v>
      </c>
      <c r="C285" s="666" t="s">
        <v>558</v>
      </c>
      <c r="D285" s="667" t="s">
        <v>2159</v>
      </c>
      <c r="E285" s="666" t="s">
        <v>564</v>
      </c>
      <c r="F285" s="667" t="s">
        <v>2161</v>
      </c>
      <c r="G285" s="666" t="s">
        <v>580</v>
      </c>
      <c r="H285" s="666" t="s">
        <v>1523</v>
      </c>
      <c r="I285" s="666" t="s">
        <v>1524</v>
      </c>
      <c r="J285" s="666" t="s">
        <v>1525</v>
      </c>
      <c r="K285" s="666" t="s">
        <v>1526</v>
      </c>
      <c r="L285" s="668">
        <v>48.399958390646489</v>
      </c>
      <c r="M285" s="668">
        <v>5</v>
      </c>
      <c r="N285" s="669">
        <v>241.99979195323246</v>
      </c>
    </row>
    <row r="286" spans="1:14" ht="14.4" customHeight="1" x14ac:dyDescent="0.3">
      <c r="A286" s="664" t="s">
        <v>548</v>
      </c>
      <c r="B286" s="665" t="s">
        <v>549</v>
      </c>
      <c r="C286" s="666" t="s">
        <v>558</v>
      </c>
      <c r="D286" s="667" t="s">
        <v>2159</v>
      </c>
      <c r="E286" s="666" t="s">
        <v>564</v>
      </c>
      <c r="F286" s="667" t="s">
        <v>2161</v>
      </c>
      <c r="G286" s="666" t="s">
        <v>580</v>
      </c>
      <c r="H286" s="666" t="s">
        <v>952</v>
      </c>
      <c r="I286" s="666" t="s">
        <v>953</v>
      </c>
      <c r="J286" s="666" t="s">
        <v>954</v>
      </c>
      <c r="K286" s="666" t="s">
        <v>955</v>
      </c>
      <c r="L286" s="668">
        <v>47.54</v>
      </c>
      <c r="M286" s="668">
        <v>1</v>
      </c>
      <c r="N286" s="669">
        <v>47.54</v>
      </c>
    </row>
    <row r="287" spans="1:14" ht="14.4" customHeight="1" x14ac:dyDescent="0.3">
      <c r="A287" s="664" t="s">
        <v>548</v>
      </c>
      <c r="B287" s="665" t="s">
        <v>549</v>
      </c>
      <c r="C287" s="666" t="s">
        <v>558</v>
      </c>
      <c r="D287" s="667" t="s">
        <v>2159</v>
      </c>
      <c r="E287" s="666" t="s">
        <v>564</v>
      </c>
      <c r="F287" s="667" t="s">
        <v>2161</v>
      </c>
      <c r="G287" s="666" t="s">
        <v>580</v>
      </c>
      <c r="H287" s="666" t="s">
        <v>1527</v>
      </c>
      <c r="I287" s="666" t="s">
        <v>778</v>
      </c>
      <c r="J287" s="666" t="s">
        <v>1528</v>
      </c>
      <c r="K287" s="666"/>
      <c r="L287" s="668">
        <v>63.165495700047082</v>
      </c>
      <c r="M287" s="668">
        <v>4</v>
      </c>
      <c r="N287" s="669">
        <v>252.66198280018833</v>
      </c>
    </row>
    <row r="288" spans="1:14" ht="14.4" customHeight="1" x14ac:dyDescent="0.3">
      <c r="A288" s="664" t="s">
        <v>548</v>
      </c>
      <c r="B288" s="665" t="s">
        <v>549</v>
      </c>
      <c r="C288" s="666" t="s">
        <v>558</v>
      </c>
      <c r="D288" s="667" t="s">
        <v>2159</v>
      </c>
      <c r="E288" s="666" t="s">
        <v>564</v>
      </c>
      <c r="F288" s="667" t="s">
        <v>2161</v>
      </c>
      <c r="G288" s="666" t="s">
        <v>580</v>
      </c>
      <c r="H288" s="666" t="s">
        <v>1022</v>
      </c>
      <c r="I288" s="666" t="s">
        <v>778</v>
      </c>
      <c r="J288" s="666" t="s">
        <v>1023</v>
      </c>
      <c r="K288" s="666"/>
      <c r="L288" s="668">
        <v>124.93706709896706</v>
      </c>
      <c r="M288" s="668">
        <v>18</v>
      </c>
      <c r="N288" s="669">
        <v>2248.8672077814072</v>
      </c>
    </row>
    <row r="289" spans="1:14" ht="14.4" customHeight="1" x14ac:dyDescent="0.3">
      <c r="A289" s="664" t="s">
        <v>548</v>
      </c>
      <c r="B289" s="665" t="s">
        <v>549</v>
      </c>
      <c r="C289" s="666" t="s">
        <v>558</v>
      </c>
      <c r="D289" s="667" t="s">
        <v>2159</v>
      </c>
      <c r="E289" s="666" t="s">
        <v>564</v>
      </c>
      <c r="F289" s="667" t="s">
        <v>2161</v>
      </c>
      <c r="G289" s="666" t="s">
        <v>580</v>
      </c>
      <c r="H289" s="666" t="s">
        <v>1529</v>
      </c>
      <c r="I289" s="666" t="s">
        <v>1530</v>
      </c>
      <c r="J289" s="666" t="s">
        <v>1531</v>
      </c>
      <c r="K289" s="666"/>
      <c r="L289" s="668">
        <v>252.97795258136543</v>
      </c>
      <c r="M289" s="668">
        <v>7</v>
      </c>
      <c r="N289" s="669">
        <v>1770.8456680695581</v>
      </c>
    </row>
    <row r="290" spans="1:14" ht="14.4" customHeight="1" x14ac:dyDescent="0.3">
      <c r="A290" s="664" t="s">
        <v>548</v>
      </c>
      <c r="B290" s="665" t="s">
        <v>549</v>
      </c>
      <c r="C290" s="666" t="s">
        <v>558</v>
      </c>
      <c r="D290" s="667" t="s">
        <v>2159</v>
      </c>
      <c r="E290" s="666" t="s">
        <v>564</v>
      </c>
      <c r="F290" s="667" t="s">
        <v>2161</v>
      </c>
      <c r="G290" s="666" t="s">
        <v>580</v>
      </c>
      <c r="H290" s="666" t="s">
        <v>1035</v>
      </c>
      <c r="I290" s="666" t="s">
        <v>1036</v>
      </c>
      <c r="J290" s="666" t="s">
        <v>1037</v>
      </c>
      <c r="K290" s="666" t="s">
        <v>1038</v>
      </c>
      <c r="L290" s="668">
        <v>275.31</v>
      </c>
      <c r="M290" s="668">
        <v>1</v>
      </c>
      <c r="N290" s="669">
        <v>275.31</v>
      </c>
    </row>
    <row r="291" spans="1:14" ht="14.4" customHeight="1" x14ac:dyDescent="0.3">
      <c r="A291" s="664" t="s">
        <v>548</v>
      </c>
      <c r="B291" s="665" t="s">
        <v>549</v>
      </c>
      <c r="C291" s="666" t="s">
        <v>558</v>
      </c>
      <c r="D291" s="667" t="s">
        <v>2159</v>
      </c>
      <c r="E291" s="666" t="s">
        <v>564</v>
      </c>
      <c r="F291" s="667" t="s">
        <v>2161</v>
      </c>
      <c r="G291" s="666" t="s">
        <v>580</v>
      </c>
      <c r="H291" s="666" t="s">
        <v>1532</v>
      </c>
      <c r="I291" s="666" t="s">
        <v>778</v>
      </c>
      <c r="J291" s="666" t="s">
        <v>1533</v>
      </c>
      <c r="K291" s="666"/>
      <c r="L291" s="668">
        <v>247.39813418211304</v>
      </c>
      <c r="M291" s="668">
        <v>2</v>
      </c>
      <c r="N291" s="669">
        <v>494.79626836422608</v>
      </c>
    </row>
    <row r="292" spans="1:14" ht="14.4" customHeight="1" x14ac:dyDescent="0.3">
      <c r="A292" s="664" t="s">
        <v>548</v>
      </c>
      <c r="B292" s="665" t="s">
        <v>549</v>
      </c>
      <c r="C292" s="666" t="s">
        <v>558</v>
      </c>
      <c r="D292" s="667" t="s">
        <v>2159</v>
      </c>
      <c r="E292" s="666" t="s">
        <v>564</v>
      </c>
      <c r="F292" s="667" t="s">
        <v>2161</v>
      </c>
      <c r="G292" s="666" t="s">
        <v>580</v>
      </c>
      <c r="H292" s="666" t="s">
        <v>1534</v>
      </c>
      <c r="I292" s="666" t="s">
        <v>778</v>
      </c>
      <c r="J292" s="666" t="s">
        <v>1535</v>
      </c>
      <c r="K292" s="666" t="s">
        <v>1536</v>
      </c>
      <c r="L292" s="668">
        <v>75.020296835443276</v>
      </c>
      <c r="M292" s="668">
        <v>1</v>
      </c>
      <c r="N292" s="669">
        <v>75.020296835443276</v>
      </c>
    </row>
    <row r="293" spans="1:14" ht="14.4" customHeight="1" x14ac:dyDescent="0.3">
      <c r="A293" s="664" t="s">
        <v>548</v>
      </c>
      <c r="B293" s="665" t="s">
        <v>549</v>
      </c>
      <c r="C293" s="666" t="s">
        <v>558</v>
      </c>
      <c r="D293" s="667" t="s">
        <v>2159</v>
      </c>
      <c r="E293" s="666" t="s">
        <v>564</v>
      </c>
      <c r="F293" s="667" t="s">
        <v>2161</v>
      </c>
      <c r="G293" s="666" t="s">
        <v>580</v>
      </c>
      <c r="H293" s="666" t="s">
        <v>1537</v>
      </c>
      <c r="I293" s="666" t="s">
        <v>1537</v>
      </c>
      <c r="J293" s="666" t="s">
        <v>1538</v>
      </c>
      <c r="K293" s="666" t="s">
        <v>1539</v>
      </c>
      <c r="L293" s="668">
        <v>116.91999686055038</v>
      </c>
      <c r="M293" s="668">
        <v>3</v>
      </c>
      <c r="N293" s="669">
        <v>350.75999058165115</v>
      </c>
    </row>
    <row r="294" spans="1:14" ht="14.4" customHeight="1" x14ac:dyDescent="0.3">
      <c r="A294" s="664" t="s">
        <v>548</v>
      </c>
      <c r="B294" s="665" t="s">
        <v>549</v>
      </c>
      <c r="C294" s="666" t="s">
        <v>558</v>
      </c>
      <c r="D294" s="667" t="s">
        <v>2159</v>
      </c>
      <c r="E294" s="666" t="s">
        <v>564</v>
      </c>
      <c r="F294" s="667" t="s">
        <v>2161</v>
      </c>
      <c r="G294" s="666" t="s">
        <v>580</v>
      </c>
      <c r="H294" s="666" t="s">
        <v>1540</v>
      </c>
      <c r="I294" s="666" t="s">
        <v>778</v>
      </c>
      <c r="J294" s="666" t="s">
        <v>1541</v>
      </c>
      <c r="K294" s="666"/>
      <c r="L294" s="668">
        <v>42.341622777168851</v>
      </c>
      <c r="M294" s="668">
        <v>16</v>
      </c>
      <c r="N294" s="669">
        <v>677.46596443470162</v>
      </c>
    </row>
    <row r="295" spans="1:14" ht="14.4" customHeight="1" x14ac:dyDescent="0.3">
      <c r="A295" s="664" t="s">
        <v>548</v>
      </c>
      <c r="B295" s="665" t="s">
        <v>549</v>
      </c>
      <c r="C295" s="666" t="s">
        <v>558</v>
      </c>
      <c r="D295" s="667" t="s">
        <v>2159</v>
      </c>
      <c r="E295" s="666" t="s">
        <v>564</v>
      </c>
      <c r="F295" s="667" t="s">
        <v>2161</v>
      </c>
      <c r="G295" s="666" t="s">
        <v>580</v>
      </c>
      <c r="H295" s="666" t="s">
        <v>1542</v>
      </c>
      <c r="I295" s="666" t="s">
        <v>1543</v>
      </c>
      <c r="J295" s="666" t="s">
        <v>1544</v>
      </c>
      <c r="K295" s="666"/>
      <c r="L295" s="668">
        <v>54.532984321357404</v>
      </c>
      <c r="M295" s="668">
        <v>2</v>
      </c>
      <c r="N295" s="669">
        <v>109.06596864271481</v>
      </c>
    </row>
    <row r="296" spans="1:14" ht="14.4" customHeight="1" x14ac:dyDescent="0.3">
      <c r="A296" s="664" t="s">
        <v>548</v>
      </c>
      <c r="B296" s="665" t="s">
        <v>549</v>
      </c>
      <c r="C296" s="666" t="s">
        <v>558</v>
      </c>
      <c r="D296" s="667" t="s">
        <v>2159</v>
      </c>
      <c r="E296" s="666" t="s">
        <v>564</v>
      </c>
      <c r="F296" s="667" t="s">
        <v>2161</v>
      </c>
      <c r="G296" s="666" t="s">
        <v>580</v>
      </c>
      <c r="H296" s="666" t="s">
        <v>1545</v>
      </c>
      <c r="I296" s="666" t="s">
        <v>1545</v>
      </c>
      <c r="J296" s="666" t="s">
        <v>1546</v>
      </c>
      <c r="K296" s="666" t="s">
        <v>1547</v>
      </c>
      <c r="L296" s="668">
        <v>216.08000000000007</v>
      </c>
      <c r="M296" s="668">
        <v>12</v>
      </c>
      <c r="N296" s="669">
        <v>2592.9600000000009</v>
      </c>
    </row>
    <row r="297" spans="1:14" ht="14.4" customHeight="1" x14ac:dyDescent="0.3">
      <c r="A297" s="664" t="s">
        <v>548</v>
      </c>
      <c r="B297" s="665" t="s">
        <v>549</v>
      </c>
      <c r="C297" s="666" t="s">
        <v>558</v>
      </c>
      <c r="D297" s="667" t="s">
        <v>2159</v>
      </c>
      <c r="E297" s="666" t="s">
        <v>564</v>
      </c>
      <c r="F297" s="667" t="s">
        <v>2161</v>
      </c>
      <c r="G297" s="666" t="s">
        <v>580</v>
      </c>
      <c r="H297" s="666" t="s">
        <v>1125</v>
      </c>
      <c r="I297" s="666" t="s">
        <v>1125</v>
      </c>
      <c r="J297" s="666" t="s">
        <v>1126</v>
      </c>
      <c r="K297" s="666" t="s">
        <v>1127</v>
      </c>
      <c r="L297" s="668">
        <v>175.03005335818483</v>
      </c>
      <c r="M297" s="668">
        <v>1</v>
      </c>
      <c r="N297" s="669">
        <v>175.03005335818483</v>
      </c>
    </row>
    <row r="298" spans="1:14" ht="14.4" customHeight="1" x14ac:dyDescent="0.3">
      <c r="A298" s="664" t="s">
        <v>548</v>
      </c>
      <c r="B298" s="665" t="s">
        <v>549</v>
      </c>
      <c r="C298" s="666" t="s">
        <v>561</v>
      </c>
      <c r="D298" s="667" t="s">
        <v>2160</v>
      </c>
      <c r="E298" s="666" t="s">
        <v>564</v>
      </c>
      <c r="F298" s="667" t="s">
        <v>2161</v>
      </c>
      <c r="G298" s="666"/>
      <c r="H298" s="666" t="s">
        <v>1548</v>
      </c>
      <c r="I298" s="666" t="s">
        <v>1549</v>
      </c>
      <c r="J298" s="666" t="s">
        <v>1550</v>
      </c>
      <c r="K298" s="666" t="s">
        <v>1551</v>
      </c>
      <c r="L298" s="668">
        <v>35.65</v>
      </c>
      <c r="M298" s="668">
        <v>2</v>
      </c>
      <c r="N298" s="669">
        <v>71.3</v>
      </c>
    </row>
    <row r="299" spans="1:14" ht="14.4" customHeight="1" x14ac:dyDescent="0.3">
      <c r="A299" s="664" t="s">
        <v>548</v>
      </c>
      <c r="B299" s="665" t="s">
        <v>549</v>
      </c>
      <c r="C299" s="666" t="s">
        <v>561</v>
      </c>
      <c r="D299" s="667" t="s">
        <v>2160</v>
      </c>
      <c r="E299" s="666" t="s">
        <v>564</v>
      </c>
      <c r="F299" s="667" t="s">
        <v>2161</v>
      </c>
      <c r="G299" s="666"/>
      <c r="H299" s="666" t="s">
        <v>569</v>
      </c>
      <c r="I299" s="666" t="s">
        <v>570</v>
      </c>
      <c r="J299" s="666" t="s">
        <v>571</v>
      </c>
      <c r="K299" s="666" t="s">
        <v>572</v>
      </c>
      <c r="L299" s="668">
        <v>43.849999999999994</v>
      </c>
      <c r="M299" s="668">
        <v>2</v>
      </c>
      <c r="N299" s="669">
        <v>87.699999999999989</v>
      </c>
    </row>
    <row r="300" spans="1:14" ht="14.4" customHeight="1" x14ac:dyDescent="0.3">
      <c r="A300" s="664" t="s">
        <v>548</v>
      </c>
      <c r="B300" s="665" t="s">
        <v>549</v>
      </c>
      <c r="C300" s="666" t="s">
        <v>561</v>
      </c>
      <c r="D300" s="667" t="s">
        <v>2160</v>
      </c>
      <c r="E300" s="666" t="s">
        <v>564</v>
      </c>
      <c r="F300" s="667" t="s">
        <v>2161</v>
      </c>
      <c r="G300" s="666"/>
      <c r="H300" s="666" t="s">
        <v>1552</v>
      </c>
      <c r="I300" s="666" t="s">
        <v>1553</v>
      </c>
      <c r="J300" s="666" t="s">
        <v>1554</v>
      </c>
      <c r="K300" s="666" t="s">
        <v>1555</v>
      </c>
      <c r="L300" s="668">
        <v>153.37</v>
      </c>
      <c r="M300" s="668">
        <v>1</v>
      </c>
      <c r="N300" s="669">
        <v>153.37</v>
      </c>
    </row>
    <row r="301" spans="1:14" ht="14.4" customHeight="1" x14ac:dyDescent="0.3">
      <c r="A301" s="664" t="s">
        <v>548</v>
      </c>
      <c r="B301" s="665" t="s">
        <v>549</v>
      </c>
      <c r="C301" s="666" t="s">
        <v>561</v>
      </c>
      <c r="D301" s="667" t="s">
        <v>2160</v>
      </c>
      <c r="E301" s="666" t="s">
        <v>564</v>
      </c>
      <c r="F301" s="667" t="s">
        <v>2161</v>
      </c>
      <c r="G301" s="666" t="s">
        <v>580</v>
      </c>
      <c r="H301" s="666" t="s">
        <v>581</v>
      </c>
      <c r="I301" s="666" t="s">
        <v>581</v>
      </c>
      <c r="J301" s="666" t="s">
        <v>582</v>
      </c>
      <c r="K301" s="666" t="s">
        <v>583</v>
      </c>
      <c r="L301" s="668">
        <v>171.59990144371693</v>
      </c>
      <c r="M301" s="668">
        <v>126</v>
      </c>
      <c r="N301" s="669">
        <v>21621.587581908334</v>
      </c>
    </row>
    <row r="302" spans="1:14" ht="14.4" customHeight="1" x14ac:dyDescent="0.3">
      <c r="A302" s="664" t="s">
        <v>548</v>
      </c>
      <c r="B302" s="665" t="s">
        <v>549</v>
      </c>
      <c r="C302" s="666" t="s">
        <v>561</v>
      </c>
      <c r="D302" s="667" t="s">
        <v>2160</v>
      </c>
      <c r="E302" s="666" t="s">
        <v>564</v>
      </c>
      <c r="F302" s="667" t="s">
        <v>2161</v>
      </c>
      <c r="G302" s="666" t="s">
        <v>580</v>
      </c>
      <c r="H302" s="666" t="s">
        <v>584</v>
      </c>
      <c r="I302" s="666" t="s">
        <v>584</v>
      </c>
      <c r="J302" s="666" t="s">
        <v>585</v>
      </c>
      <c r="K302" s="666" t="s">
        <v>586</v>
      </c>
      <c r="L302" s="668">
        <v>173.69000262987896</v>
      </c>
      <c r="M302" s="668">
        <v>17</v>
      </c>
      <c r="N302" s="669">
        <v>2952.7300447079424</v>
      </c>
    </row>
    <row r="303" spans="1:14" ht="14.4" customHeight="1" x14ac:dyDescent="0.3">
      <c r="A303" s="664" t="s">
        <v>548</v>
      </c>
      <c r="B303" s="665" t="s">
        <v>549</v>
      </c>
      <c r="C303" s="666" t="s">
        <v>561</v>
      </c>
      <c r="D303" s="667" t="s">
        <v>2160</v>
      </c>
      <c r="E303" s="666" t="s">
        <v>564</v>
      </c>
      <c r="F303" s="667" t="s">
        <v>2161</v>
      </c>
      <c r="G303" s="666" t="s">
        <v>580</v>
      </c>
      <c r="H303" s="666" t="s">
        <v>587</v>
      </c>
      <c r="I303" s="666" t="s">
        <v>587</v>
      </c>
      <c r="J303" s="666" t="s">
        <v>588</v>
      </c>
      <c r="K303" s="666" t="s">
        <v>586</v>
      </c>
      <c r="L303" s="668">
        <v>143</v>
      </c>
      <c r="M303" s="668">
        <v>7</v>
      </c>
      <c r="N303" s="669">
        <v>1001</v>
      </c>
    </row>
    <row r="304" spans="1:14" ht="14.4" customHeight="1" x14ac:dyDescent="0.3">
      <c r="A304" s="664" t="s">
        <v>548</v>
      </c>
      <c r="B304" s="665" t="s">
        <v>549</v>
      </c>
      <c r="C304" s="666" t="s">
        <v>561</v>
      </c>
      <c r="D304" s="667" t="s">
        <v>2160</v>
      </c>
      <c r="E304" s="666" t="s">
        <v>564</v>
      </c>
      <c r="F304" s="667" t="s">
        <v>2161</v>
      </c>
      <c r="G304" s="666" t="s">
        <v>580</v>
      </c>
      <c r="H304" s="666" t="s">
        <v>1556</v>
      </c>
      <c r="I304" s="666" t="s">
        <v>1556</v>
      </c>
      <c r="J304" s="666" t="s">
        <v>588</v>
      </c>
      <c r="K304" s="666" t="s">
        <v>1557</v>
      </c>
      <c r="L304" s="668">
        <v>222.20129619868419</v>
      </c>
      <c r="M304" s="668">
        <v>3</v>
      </c>
      <c r="N304" s="669">
        <v>666.60388859605257</v>
      </c>
    </row>
    <row r="305" spans="1:14" ht="14.4" customHeight="1" x14ac:dyDescent="0.3">
      <c r="A305" s="664" t="s">
        <v>548</v>
      </c>
      <c r="B305" s="665" t="s">
        <v>549</v>
      </c>
      <c r="C305" s="666" t="s">
        <v>561</v>
      </c>
      <c r="D305" s="667" t="s">
        <v>2160</v>
      </c>
      <c r="E305" s="666" t="s">
        <v>564</v>
      </c>
      <c r="F305" s="667" t="s">
        <v>2161</v>
      </c>
      <c r="G305" s="666" t="s">
        <v>580</v>
      </c>
      <c r="H305" s="666" t="s">
        <v>589</v>
      </c>
      <c r="I305" s="666" t="s">
        <v>589</v>
      </c>
      <c r="J305" s="666" t="s">
        <v>582</v>
      </c>
      <c r="K305" s="666" t="s">
        <v>590</v>
      </c>
      <c r="L305" s="668">
        <v>92.950000000000017</v>
      </c>
      <c r="M305" s="668">
        <v>15</v>
      </c>
      <c r="N305" s="669">
        <v>1394.2500000000002</v>
      </c>
    </row>
    <row r="306" spans="1:14" ht="14.4" customHeight="1" x14ac:dyDescent="0.3">
      <c r="A306" s="664" t="s">
        <v>548</v>
      </c>
      <c r="B306" s="665" t="s">
        <v>549</v>
      </c>
      <c r="C306" s="666" t="s">
        <v>561</v>
      </c>
      <c r="D306" s="667" t="s">
        <v>2160</v>
      </c>
      <c r="E306" s="666" t="s">
        <v>564</v>
      </c>
      <c r="F306" s="667" t="s">
        <v>2161</v>
      </c>
      <c r="G306" s="666" t="s">
        <v>580</v>
      </c>
      <c r="H306" s="666" t="s">
        <v>591</v>
      </c>
      <c r="I306" s="666" t="s">
        <v>591</v>
      </c>
      <c r="J306" s="666" t="s">
        <v>582</v>
      </c>
      <c r="K306" s="666" t="s">
        <v>592</v>
      </c>
      <c r="L306" s="668">
        <v>93.4999985306669</v>
      </c>
      <c r="M306" s="668">
        <v>10</v>
      </c>
      <c r="N306" s="669">
        <v>934.99998530666903</v>
      </c>
    </row>
    <row r="307" spans="1:14" ht="14.4" customHeight="1" x14ac:dyDescent="0.3">
      <c r="A307" s="664" t="s">
        <v>548</v>
      </c>
      <c r="B307" s="665" t="s">
        <v>549</v>
      </c>
      <c r="C307" s="666" t="s">
        <v>561</v>
      </c>
      <c r="D307" s="667" t="s">
        <v>2160</v>
      </c>
      <c r="E307" s="666" t="s">
        <v>564</v>
      </c>
      <c r="F307" s="667" t="s">
        <v>2161</v>
      </c>
      <c r="G307" s="666" t="s">
        <v>580</v>
      </c>
      <c r="H307" s="666" t="s">
        <v>593</v>
      </c>
      <c r="I307" s="666" t="s">
        <v>594</v>
      </c>
      <c r="J307" s="666" t="s">
        <v>595</v>
      </c>
      <c r="K307" s="666" t="s">
        <v>596</v>
      </c>
      <c r="L307" s="668">
        <v>87.03</v>
      </c>
      <c r="M307" s="668">
        <v>4</v>
      </c>
      <c r="N307" s="669">
        <v>348.12</v>
      </c>
    </row>
    <row r="308" spans="1:14" ht="14.4" customHeight="1" x14ac:dyDescent="0.3">
      <c r="A308" s="664" t="s">
        <v>548</v>
      </c>
      <c r="B308" s="665" t="s">
        <v>549</v>
      </c>
      <c r="C308" s="666" t="s">
        <v>561</v>
      </c>
      <c r="D308" s="667" t="s">
        <v>2160</v>
      </c>
      <c r="E308" s="666" t="s">
        <v>564</v>
      </c>
      <c r="F308" s="667" t="s">
        <v>2161</v>
      </c>
      <c r="G308" s="666" t="s">
        <v>580</v>
      </c>
      <c r="H308" s="666" t="s">
        <v>597</v>
      </c>
      <c r="I308" s="666" t="s">
        <v>598</v>
      </c>
      <c r="J308" s="666" t="s">
        <v>599</v>
      </c>
      <c r="K308" s="666" t="s">
        <v>600</v>
      </c>
      <c r="L308" s="668">
        <v>96.82</v>
      </c>
      <c r="M308" s="668">
        <v>13</v>
      </c>
      <c r="N308" s="669">
        <v>1258.6599999999999</v>
      </c>
    </row>
    <row r="309" spans="1:14" ht="14.4" customHeight="1" x14ac:dyDescent="0.3">
      <c r="A309" s="664" t="s">
        <v>548</v>
      </c>
      <c r="B309" s="665" t="s">
        <v>549</v>
      </c>
      <c r="C309" s="666" t="s">
        <v>561</v>
      </c>
      <c r="D309" s="667" t="s">
        <v>2160</v>
      </c>
      <c r="E309" s="666" t="s">
        <v>564</v>
      </c>
      <c r="F309" s="667" t="s">
        <v>2161</v>
      </c>
      <c r="G309" s="666" t="s">
        <v>580</v>
      </c>
      <c r="H309" s="666" t="s">
        <v>1558</v>
      </c>
      <c r="I309" s="666" t="s">
        <v>1559</v>
      </c>
      <c r="J309" s="666" t="s">
        <v>599</v>
      </c>
      <c r="K309" s="666" t="s">
        <v>1560</v>
      </c>
      <c r="L309" s="668">
        <v>100.75999999999999</v>
      </c>
      <c r="M309" s="668">
        <v>2</v>
      </c>
      <c r="N309" s="669">
        <v>201.51999999999998</v>
      </c>
    </row>
    <row r="310" spans="1:14" ht="14.4" customHeight="1" x14ac:dyDescent="0.3">
      <c r="A310" s="664" t="s">
        <v>548</v>
      </c>
      <c r="B310" s="665" t="s">
        <v>549</v>
      </c>
      <c r="C310" s="666" t="s">
        <v>561</v>
      </c>
      <c r="D310" s="667" t="s">
        <v>2160</v>
      </c>
      <c r="E310" s="666" t="s">
        <v>564</v>
      </c>
      <c r="F310" s="667" t="s">
        <v>2161</v>
      </c>
      <c r="G310" s="666" t="s">
        <v>580</v>
      </c>
      <c r="H310" s="666" t="s">
        <v>1514</v>
      </c>
      <c r="I310" s="666" t="s">
        <v>1515</v>
      </c>
      <c r="J310" s="666" t="s">
        <v>1516</v>
      </c>
      <c r="K310" s="666" t="s">
        <v>1517</v>
      </c>
      <c r="L310" s="668">
        <v>167.60952979915515</v>
      </c>
      <c r="M310" s="668">
        <v>5</v>
      </c>
      <c r="N310" s="669">
        <v>838.04764899577583</v>
      </c>
    </row>
    <row r="311" spans="1:14" ht="14.4" customHeight="1" x14ac:dyDescent="0.3">
      <c r="A311" s="664" t="s">
        <v>548</v>
      </c>
      <c r="B311" s="665" t="s">
        <v>549</v>
      </c>
      <c r="C311" s="666" t="s">
        <v>561</v>
      </c>
      <c r="D311" s="667" t="s">
        <v>2160</v>
      </c>
      <c r="E311" s="666" t="s">
        <v>564</v>
      </c>
      <c r="F311" s="667" t="s">
        <v>2161</v>
      </c>
      <c r="G311" s="666" t="s">
        <v>580</v>
      </c>
      <c r="H311" s="666" t="s">
        <v>601</v>
      </c>
      <c r="I311" s="666" t="s">
        <v>602</v>
      </c>
      <c r="J311" s="666" t="s">
        <v>603</v>
      </c>
      <c r="K311" s="666" t="s">
        <v>604</v>
      </c>
      <c r="L311" s="668">
        <v>64.539999999999992</v>
      </c>
      <c r="M311" s="668">
        <v>14</v>
      </c>
      <c r="N311" s="669">
        <v>903.55999999999983</v>
      </c>
    </row>
    <row r="312" spans="1:14" ht="14.4" customHeight="1" x14ac:dyDescent="0.3">
      <c r="A312" s="664" t="s">
        <v>548</v>
      </c>
      <c r="B312" s="665" t="s">
        <v>549</v>
      </c>
      <c r="C312" s="666" t="s">
        <v>561</v>
      </c>
      <c r="D312" s="667" t="s">
        <v>2160</v>
      </c>
      <c r="E312" s="666" t="s">
        <v>564</v>
      </c>
      <c r="F312" s="667" t="s">
        <v>2161</v>
      </c>
      <c r="G312" s="666" t="s">
        <v>580</v>
      </c>
      <c r="H312" s="666" t="s">
        <v>609</v>
      </c>
      <c r="I312" s="666" t="s">
        <v>610</v>
      </c>
      <c r="J312" s="666" t="s">
        <v>611</v>
      </c>
      <c r="K312" s="666" t="s">
        <v>612</v>
      </c>
      <c r="L312" s="668">
        <v>79.180000000000021</v>
      </c>
      <c r="M312" s="668">
        <v>6</v>
      </c>
      <c r="N312" s="669">
        <v>475.08000000000015</v>
      </c>
    </row>
    <row r="313" spans="1:14" ht="14.4" customHeight="1" x14ac:dyDescent="0.3">
      <c r="A313" s="664" t="s">
        <v>548</v>
      </c>
      <c r="B313" s="665" t="s">
        <v>549</v>
      </c>
      <c r="C313" s="666" t="s">
        <v>561</v>
      </c>
      <c r="D313" s="667" t="s">
        <v>2160</v>
      </c>
      <c r="E313" s="666" t="s">
        <v>564</v>
      </c>
      <c r="F313" s="667" t="s">
        <v>2161</v>
      </c>
      <c r="G313" s="666" t="s">
        <v>580</v>
      </c>
      <c r="H313" s="666" t="s">
        <v>613</v>
      </c>
      <c r="I313" s="666" t="s">
        <v>614</v>
      </c>
      <c r="J313" s="666" t="s">
        <v>615</v>
      </c>
      <c r="K313" s="666" t="s">
        <v>616</v>
      </c>
      <c r="L313" s="668">
        <v>74.751434904053724</v>
      </c>
      <c r="M313" s="668">
        <v>10</v>
      </c>
      <c r="N313" s="669">
        <v>747.51434904053724</v>
      </c>
    </row>
    <row r="314" spans="1:14" ht="14.4" customHeight="1" x14ac:dyDescent="0.3">
      <c r="A314" s="664" t="s">
        <v>548</v>
      </c>
      <c r="B314" s="665" t="s">
        <v>549</v>
      </c>
      <c r="C314" s="666" t="s">
        <v>561</v>
      </c>
      <c r="D314" s="667" t="s">
        <v>2160</v>
      </c>
      <c r="E314" s="666" t="s">
        <v>564</v>
      </c>
      <c r="F314" s="667" t="s">
        <v>2161</v>
      </c>
      <c r="G314" s="666" t="s">
        <v>580</v>
      </c>
      <c r="H314" s="666" t="s">
        <v>1561</v>
      </c>
      <c r="I314" s="666" t="s">
        <v>1562</v>
      </c>
      <c r="J314" s="666" t="s">
        <v>1563</v>
      </c>
      <c r="K314" s="666" t="s">
        <v>1564</v>
      </c>
      <c r="L314" s="668">
        <v>63.949870717635562</v>
      </c>
      <c r="M314" s="668">
        <v>9</v>
      </c>
      <c r="N314" s="669">
        <v>575.54883645872007</v>
      </c>
    </row>
    <row r="315" spans="1:14" ht="14.4" customHeight="1" x14ac:dyDescent="0.3">
      <c r="A315" s="664" t="s">
        <v>548</v>
      </c>
      <c r="B315" s="665" t="s">
        <v>549</v>
      </c>
      <c r="C315" s="666" t="s">
        <v>561</v>
      </c>
      <c r="D315" s="667" t="s">
        <v>2160</v>
      </c>
      <c r="E315" s="666" t="s">
        <v>564</v>
      </c>
      <c r="F315" s="667" t="s">
        <v>2161</v>
      </c>
      <c r="G315" s="666" t="s">
        <v>580</v>
      </c>
      <c r="H315" s="666" t="s">
        <v>1565</v>
      </c>
      <c r="I315" s="666" t="s">
        <v>1566</v>
      </c>
      <c r="J315" s="666" t="s">
        <v>1567</v>
      </c>
      <c r="K315" s="666" t="s">
        <v>1568</v>
      </c>
      <c r="L315" s="668">
        <v>83.421837355031698</v>
      </c>
      <c r="M315" s="668">
        <v>0.5</v>
      </c>
      <c r="N315" s="669">
        <v>41.710918677515849</v>
      </c>
    </row>
    <row r="316" spans="1:14" ht="14.4" customHeight="1" x14ac:dyDescent="0.3">
      <c r="A316" s="664" t="s">
        <v>548</v>
      </c>
      <c r="B316" s="665" t="s">
        <v>549</v>
      </c>
      <c r="C316" s="666" t="s">
        <v>561</v>
      </c>
      <c r="D316" s="667" t="s">
        <v>2160</v>
      </c>
      <c r="E316" s="666" t="s">
        <v>564</v>
      </c>
      <c r="F316" s="667" t="s">
        <v>2161</v>
      </c>
      <c r="G316" s="666" t="s">
        <v>580</v>
      </c>
      <c r="H316" s="666" t="s">
        <v>617</v>
      </c>
      <c r="I316" s="666" t="s">
        <v>618</v>
      </c>
      <c r="J316" s="666" t="s">
        <v>619</v>
      </c>
      <c r="K316" s="666" t="s">
        <v>620</v>
      </c>
      <c r="L316" s="668">
        <v>27.75</v>
      </c>
      <c r="M316" s="668">
        <v>86</v>
      </c>
      <c r="N316" s="669">
        <v>2386.5</v>
      </c>
    </row>
    <row r="317" spans="1:14" ht="14.4" customHeight="1" x14ac:dyDescent="0.3">
      <c r="A317" s="664" t="s">
        <v>548</v>
      </c>
      <c r="B317" s="665" t="s">
        <v>549</v>
      </c>
      <c r="C317" s="666" t="s">
        <v>561</v>
      </c>
      <c r="D317" s="667" t="s">
        <v>2160</v>
      </c>
      <c r="E317" s="666" t="s">
        <v>564</v>
      </c>
      <c r="F317" s="667" t="s">
        <v>2161</v>
      </c>
      <c r="G317" s="666" t="s">
        <v>580</v>
      </c>
      <c r="H317" s="666" t="s">
        <v>1569</v>
      </c>
      <c r="I317" s="666" t="s">
        <v>1570</v>
      </c>
      <c r="J317" s="666" t="s">
        <v>627</v>
      </c>
      <c r="K317" s="666" t="s">
        <v>1571</v>
      </c>
      <c r="L317" s="668">
        <v>40.169999999999995</v>
      </c>
      <c r="M317" s="668">
        <v>4</v>
      </c>
      <c r="N317" s="669">
        <v>160.67999999999998</v>
      </c>
    </row>
    <row r="318" spans="1:14" ht="14.4" customHeight="1" x14ac:dyDescent="0.3">
      <c r="A318" s="664" t="s">
        <v>548</v>
      </c>
      <c r="B318" s="665" t="s">
        <v>549</v>
      </c>
      <c r="C318" s="666" t="s">
        <v>561</v>
      </c>
      <c r="D318" s="667" t="s">
        <v>2160</v>
      </c>
      <c r="E318" s="666" t="s">
        <v>564</v>
      </c>
      <c r="F318" s="667" t="s">
        <v>2161</v>
      </c>
      <c r="G318" s="666" t="s">
        <v>580</v>
      </c>
      <c r="H318" s="666" t="s">
        <v>625</v>
      </c>
      <c r="I318" s="666" t="s">
        <v>626</v>
      </c>
      <c r="J318" s="666" t="s">
        <v>627</v>
      </c>
      <c r="K318" s="666" t="s">
        <v>628</v>
      </c>
      <c r="L318" s="668">
        <v>77.508936023135504</v>
      </c>
      <c r="M318" s="668">
        <v>9</v>
      </c>
      <c r="N318" s="669">
        <v>697.5804242082196</v>
      </c>
    </row>
    <row r="319" spans="1:14" ht="14.4" customHeight="1" x14ac:dyDescent="0.3">
      <c r="A319" s="664" t="s">
        <v>548</v>
      </c>
      <c r="B319" s="665" t="s">
        <v>549</v>
      </c>
      <c r="C319" s="666" t="s">
        <v>561</v>
      </c>
      <c r="D319" s="667" t="s">
        <v>2160</v>
      </c>
      <c r="E319" s="666" t="s">
        <v>564</v>
      </c>
      <c r="F319" s="667" t="s">
        <v>2161</v>
      </c>
      <c r="G319" s="666" t="s">
        <v>580</v>
      </c>
      <c r="H319" s="666" t="s">
        <v>629</v>
      </c>
      <c r="I319" s="666" t="s">
        <v>630</v>
      </c>
      <c r="J319" s="666" t="s">
        <v>631</v>
      </c>
      <c r="K319" s="666" t="s">
        <v>632</v>
      </c>
      <c r="L319" s="668">
        <v>59.390000000000015</v>
      </c>
      <c r="M319" s="668">
        <v>1</v>
      </c>
      <c r="N319" s="669">
        <v>59.390000000000015</v>
      </c>
    </row>
    <row r="320" spans="1:14" ht="14.4" customHeight="1" x14ac:dyDescent="0.3">
      <c r="A320" s="664" t="s">
        <v>548</v>
      </c>
      <c r="B320" s="665" t="s">
        <v>549</v>
      </c>
      <c r="C320" s="666" t="s">
        <v>561</v>
      </c>
      <c r="D320" s="667" t="s">
        <v>2160</v>
      </c>
      <c r="E320" s="666" t="s">
        <v>564</v>
      </c>
      <c r="F320" s="667" t="s">
        <v>2161</v>
      </c>
      <c r="G320" s="666" t="s">
        <v>580</v>
      </c>
      <c r="H320" s="666" t="s">
        <v>1572</v>
      </c>
      <c r="I320" s="666" t="s">
        <v>1573</v>
      </c>
      <c r="J320" s="666" t="s">
        <v>1574</v>
      </c>
      <c r="K320" s="666" t="s">
        <v>1575</v>
      </c>
      <c r="L320" s="668">
        <v>38.890000000000015</v>
      </c>
      <c r="M320" s="668">
        <v>2</v>
      </c>
      <c r="N320" s="669">
        <v>77.78000000000003</v>
      </c>
    </row>
    <row r="321" spans="1:14" ht="14.4" customHeight="1" x14ac:dyDescent="0.3">
      <c r="A321" s="664" t="s">
        <v>548</v>
      </c>
      <c r="B321" s="665" t="s">
        <v>549</v>
      </c>
      <c r="C321" s="666" t="s">
        <v>561</v>
      </c>
      <c r="D321" s="667" t="s">
        <v>2160</v>
      </c>
      <c r="E321" s="666" t="s">
        <v>564</v>
      </c>
      <c r="F321" s="667" t="s">
        <v>2161</v>
      </c>
      <c r="G321" s="666" t="s">
        <v>580</v>
      </c>
      <c r="H321" s="666" t="s">
        <v>1576</v>
      </c>
      <c r="I321" s="666" t="s">
        <v>1577</v>
      </c>
      <c r="J321" s="666" t="s">
        <v>1574</v>
      </c>
      <c r="K321" s="666" t="s">
        <v>1578</v>
      </c>
      <c r="L321" s="668">
        <v>55.89</v>
      </c>
      <c r="M321" s="668">
        <v>2</v>
      </c>
      <c r="N321" s="669">
        <v>111.78</v>
      </c>
    </row>
    <row r="322" spans="1:14" ht="14.4" customHeight="1" x14ac:dyDescent="0.3">
      <c r="A322" s="664" t="s">
        <v>548</v>
      </c>
      <c r="B322" s="665" t="s">
        <v>549</v>
      </c>
      <c r="C322" s="666" t="s">
        <v>561</v>
      </c>
      <c r="D322" s="667" t="s">
        <v>2160</v>
      </c>
      <c r="E322" s="666" t="s">
        <v>564</v>
      </c>
      <c r="F322" s="667" t="s">
        <v>2161</v>
      </c>
      <c r="G322" s="666" t="s">
        <v>580</v>
      </c>
      <c r="H322" s="666" t="s">
        <v>1579</v>
      </c>
      <c r="I322" s="666" t="s">
        <v>1580</v>
      </c>
      <c r="J322" s="666" t="s">
        <v>1581</v>
      </c>
      <c r="K322" s="666" t="s">
        <v>1582</v>
      </c>
      <c r="L322" s="668">
        <v>63.05</v>
      </c>
      <c r="M322" s="668">
        <v>1</v>
      </c>
      <c r="N322" s="669">
        <v>63.05</v>
      </c>
    </row>
    <row r="323" spans="1:14" ht="14.4" customHeight="1" x14ac:dyDescent="0.3">
      <c r="A323" s="664" t="s">
        <v>548</v>
      </c>
      <c r="B323" s="665" t="s">
        <v>549</v>
      </c>
      <c r="C323" s="666" t="s">
        <v>561</v>
      </c>
      <c r="D323" s="667" t="s">
        <v>2160</v>
      </c>
      <c r="E323" s="666" t="s">
        <v>564</v>
      </c>
      <c r="F323" s="667" t="s">
        <v>2161</v>
      </c>
      <c r="G323" s="666" t="s">
        <v>580</v>
      </c>
      <c r="H323" s="666" t="s">
        <v>1583</v>
      </c>
      <c r="I323" s="666" t="s">
        <v>1584</v>
      </c>
      <c r="J323" s="666" t="s">
        <v>1585</v>
      </c>
      <c r="K323" s="666" t="s">
        <v>1586</v>
      </c>
      <c r="L323" s="668">
        <v>50.550000000000004</v>
      </c>
      <c r="M323" s="668">
        <v>1</v>
      </c>
      <c r="N323" s="669">
        <v>50.550000000000004</v>
      </c>
    </row>
    <row r="324" spans="1:14" ht="14.4" customHeight="1" x14ac:dyDescent="0.3">
      <c r="A324" s="664" t="s">
        <v>548</v>
      </c>
      <c r="B324" s="665" t="s">
        <v>549</v>
      </c>
      <c r="C324" s="666" t="s">
        <v>561</v>
      </c>
      <c r="D324" s="667" t="s">
        <v>2160</v>
      </c>
      <c r="E324" s="666" t="s">
        <v>564</v>
      </c>
      <c r="F324" s="667" t="s">
        <v>2161</v>
      </c>
      <c r="G324" s="666" t="s">
        <v>580</v>
      </c>
      <c r="H324" s="666" t="s">
        <v>1587</v>
      </c>
      <c r="I324" s="666" t="s">
        <v>1588</v>
      </c>
      <c r="J324" s="666" t="s">
        <v>1589</v>
      </c>
      <c r="K324" s="666" t="s">
        <v>1590</v>
      </c>
      <c r="L324" s="668">
        <v>87</v>
      </c>
      <c r="M324" s="668">
        <v>1</v>
      </c>
      <c r="N324" s="669">
        <v>87</v>
      </c>
    </row>
    <row r="325" spans="1:14" ht="14.4" customHeight="1" x14ac:dyDescent="0.3">
      <c r="A325" s="664" t="s">
        <v>548</v>
      </c>
      <c r="B325" s="665" t="s">
        <v>549</v>
      </c>
      <c r="C325" s="666" t="s">
        <v>561</v>
      </c>
      <c r="D325" s="667" t="s">
        <v>2160</v>
      </c>
      <c r="E325" s="666" t="s">
        <v>564</v>
      </c>
      <c r="F325" s="667" t="s">
        <v>2161</v>
      </c>
      <c r="G325" s="666" t="s">
        <v>580</v>
      </c>
      <c r="H325" s="666" t="s">
        <v>633</v>
      </c>
      <c r="I325" s="666" t="s">
        <v>634</v>
      </c>
      <c r="J325" s="666" t="s">
        <v>635</v>
      </c>
      <c r="K325" s="666" t="s">
        <v>636</v>
      </c>
      <c r="L325" s="668">
        <v>40.139999546740768</v>
      </c>
      <c r="M325" s="668">
        <v>2</v>
      </c>
      <c r="N325" s="669">
        <v>80.279999093481536</v>
      </c>
    </row>
    <row r="326" spans="1:14" ht="14.4" customHeight="1" x14ac:dyDescent="0.3">
      <c r="A326" s="664" t="s">
        <v>548</v>
      </c>
      <c r="B326" s="665" t="s">
        <v>549</v>
      </c>
      <c r="C326" s="666" t="s">
        <v>561</v>
      </c>
      <c r="D326" s="667" t="s">
        <v>2160</v>
      </c>
      <c r="E326" s="666" t="s">
        <v>564</v>
      </c>
      <c r="F326" s="667" t="s">
        <v>2161</v>
      </c>
      <c r="G326" s="666" t="s">
        <v>580</v>
      </c>
      <c r="H326" s="666" t="s">
        <v>637</v>
      </c>
      <c r="I326" s="666" t="s">
        <v>638</v>
      </c>
      <c r="J326" s="666" t="s">
        <v>639</v>
      </c>
      <c r="K326" s="666" t="s">
        <v>640</v>
      </c>
      <c r="L326" s="668">
        <v>66.15000000000002</v>
      </c>
      <c r="M326" s="668">
        <v>8</v>
      </c>
      <c r="N326" s="669">
        <v>529.20000000000016</v>
      </c>
    </row>
    <row r="327" spans="1:14" ht="14.4" customHeight="1" x14ac:dyDescent="0.3">
      <c r="A327" s="664" t="s">
        <v>548</v>
      </c>
      <c r="B327" s="665" t="s">
        <v>549</v>
      </c>
      <c r="C327" s="666" t="s">
        <v>561</v>
      </c>
      <c r="D327" s="667" t="s">
        <v>2160</v>
      </c>
      <c r="E327" s="666" t="s">
        <v>564</v>
      </c>
      <c r="F327" s="667" t="s">
        <v>2161</v>
      </c>
      <c r="G327" s="666" t="s">
        <v>580</v>
      </c>
      <c r="H327" s="666" t="s">
        <v>641</v>
      </c>
      <c r="I327" s="666" t="s">
        <v>642</v>
      </c>
      <c r="J327" s="666" t="s">
        <v>643</v>
      </c>
      <c r="K327" s="666" t="s">
        <v>644</v>
      </c>
      <c r="L327" s="668">
        <v>58.32</v>
      </c>
      <c r="M327" s="668">
        <v>7</v>
      </c>
      <c r="N327" s="669">
        <v>408.24</v>
      </c>
    </row>
    <row r="328" spans="1:14" ht="14.4" customHeight="1" x14ac:dyDescent="0.3">
      <c r="A328" s="664" t="s">
        <v>548</v>
      </c>
      <c r="B328" s="665" t="s">
        <v>549</v>
      </c>
      <c r="C328" s="666" t="s">
        <v>561</v>
      </c>
      <c r="D328" s="667" t="s">
        <v>2160</v>
      </c>
      <c r="E328" s="666" t="s">
        <v>564</v>
      </c>
      <c r="F328" s="667" t="s">
        <v>2161</v>
      </c>
      <c r="G328" s="666" t="s">
        <v>580</v>
      </c>
      <c r="H328" s="666" t="s">
        <v>1591</v>
      </c>
      <c r="I328" s="666" t="s">
        <v>1592</v>
      </c>
      <c r="J328" s="666" t="s">
        <v>1085</v>
      </c>
      <c r="K328" s="666" t="s">
        <v>1593</v>
      </c>
      <c r="L328" s="668">
        <v>100.8549979859539</v>
      </c>
      <c r="M328" s="668">
        <v>2</v>
      </c>
      <c r="N328" s="669">
        <v>201.7099959719078</v>
      </c>
    </row>
    <row r="329" spans="1:14" ht="14.4" customHeight="1" x14ac:dyDescent="0.3">
      <c r="A329" s="664" t="s">
        <v>548</v>
      </c>
      <c r="B329" s="665" t="s">
        <v>549</v>
      </c>
      <c r="C329" s="666" t="s">
        <v>561</v>
      </c>
      <c r="D329" s="667" t="s">
        <v>2160</v>
      </c>
      <c r="E329" s="666" t="s">
        <v>564</v>
      </c>
      <c r="F329" s="667" t="s">
        <v>2161</v>
      </c>
      <c r="G329" s="666" t="s">
        <v>580</v>
      </c>
      <c r="H329" s="666" t="s">
        <v>1594</v>
      </c>
      <c r="I329" s="666" t="s">
        <v>1595</v>
      </c>
      <c r="J329" s="666" t="s">
        <v>697</v>
      </c>
      <c r="K329" s="666" t="s">
        <v>1596</v>
      </c>
      <c r="L329" s="668">
        <v>56.993566394787862</v>
      </c>
      <c r="M329" s="668">
        <v>15</v>
      </c>
      <c r="N329" s="669">
        <v>854.90349592181792</v>
      </c>
    </row>
    <row r="330" spans="1:14" ht="14.4" customHeight="1" x14ac:dyDescent="0.3">
      <c r="A330" s="664" t="s">
        <v>548</v>
      </c>
      <c r="B330" s="665" t="s">
        <v>549</v>
      </c>
      <c r="C330" s="666" t="s">
        <v>561</v>
      </c>
      <c r="D330" s="667" t="s">
        <v>2160</v>
      </c>
      <c r="E330" s="666" t="s">
        <v>564</v>
      </c>
      <c r="F330" s="667" t="s">
        <v>2161</v>
      </c>
      <c r="G330" s="666" t="s">
        <v>580</v>
      </c>
      <c r="H330" s="666" t="s">
        <v>645</v>
      </c>
      <c r="I330" s="666" t="s">
        <v>646</v>
      </c>
      <c r="J330" s="666" t="s">
        <v>647</v>
      </c>
      <c r="K330" s="666" t="s">
        <v>648</v>
      </c>
      <c r="L330" s="668">
        <v>41.35</v>
      </c>
      <c r="M330" s="668">
        <v>2</v>
      </c>
      <c r="N330" s="669">
        <v>82.7</v>
      </c>
    </row>
    <row r="331" spans="1:14" ht="14.4" customHeight="1" x14ac:dyDescent="0.3">
      <c r="A331" s="664" t="s">
        <v>548</v>
      </c>
      <c r="B331" s="665" t="s">
        <v>549</v>
      </c>
      <c r="C331" s="666" t="s">
        <v>561</v>
      </c>
      <c r="D331" s="667" t="s">
        <v>2160</v>
      </c>
      <c r="E331" s="666" t="s">
        <v>564</v>
      </c>
      <c r="F331" s="667" t="s">
        <v>2161</v>
      </c>
      <c r="G331" s="666" t="s">
        <v>580</v>
      </c>
      <c r="H331" s="666" t="s">
        <v>1597</v>
      </c>
      <c r="I331" s="666" t="s">
        <v>1598</v>
      </c>
      <c r="J331" s="666" t="s">
        <v>1599</v>
      </c>
      <c r="K331" s="666" t="s">
        <v>1600</v>
      </c>
      <c r="L331" s="668">
        <v>66.720000000000041</v>
      </c>
      <c r="M331" s="668">
        <v>1</v>
      </c>
      <c r="N331" s="669">
        <v>66.720000000000041</v>
      </c>
    </row>
    <row r="332" spans="1:14" ht="14.4" customHeight="1" x14ac:dyDescent="0.3">
      <c r="A332" s="664" t="s">
        <v>548</v>
      </c>
      <c r="B332" s="665" t="s">
        <v>549</v>
      </c>
      <c r="C332" s="666" t="s">
        <v>561</v>
      </c>
      <c r="D332" s="667" t="s">
        <v>2160</v>
      </c>
      <c r="E332" s="666" t="s">
        <v>564</v>
      </c>
      <c r="F332" s="667" t="s">
        <v>2161</v>
      </c>
      <c r="G332" s="666" t="s">
        <v>580</v>
      </c>
      <c r="H332" s="666" t="s">
        <v>657</v>
      </c>
      <c r="I332" s="666" t="s">
        <v>658</v>
      </c>
      <c r="J332" s="666" t="s">
        <v>659</v>
      </c>
      <c r="K332" s="666" t="s">
        <v>660</v>
      </c>
      <c r="L332" s="668">
        <v>283.55999999999995</v>
      </c>
      <c r="M332" s="668">
        <v>4</v>
      </c>
      <c r="N332" s="669">
        <v>1134.2399999999998</v>
      </c>
    </row>
    <row r="333" spans="1:14" ht="14.4" customHeight="1" x14ac:dyDescent="0.3">
      <c r="A333" s="664" t="s">
        <v>548</v>
      </c>
      <c r="B333" s="665" t="s">
        <v>549</v>
      </c>
      <c r="C333" s="666" t="s">
        <v>561</v>
      </c>
      <c r="D333" s="667" t="s">
        <v>2160</v>
      </c>
      <c r="E333" s="666" t="s">
        <v>564</v>
      </c>
      <c r="F333" s="667" t="s">
        <v>2161</v>
      </c>
      <c r="G333" s="666" t="s">
        <v>580</v>
      </c>
      <c r="H333" s="666" t="s">
        <v>1601</v>
      </c>
      <c r="I333" s="666" t="s">
        <v>1602</v>
      </c>
      <c r="J333" s="666" t="s">
        <v>1603</v>
      </c>
      <c r="K333" s="666" t="s">
        <v>1604</v>
      </c>
      <c r="L333" s="668">
        <v>435.60000000000008</v>
      </c>
      <c r="M333" s="668">
        <v>3</v>
      </c>
      <c r="N333" s="669">
        <v>1306.8000000000002</v>
      </c>
    </row>
    <row r="334" spans="1:14" ht="14.4" customHeight="1" x14ac:dyDescent="0.3">
      <c r="A334" s="664" t="s">
        <v>548</v>
      </c>
      <c r="B334" s="665" t="s">
        <v>549</v>
      </c>
      <c r="C334" s="666" t="s">
        <v>561</v>
      </c>
      <c r="D334" s="667" t="s">
        <v>2160</v>
      </c>
      <c r="E334" s="666" t="s">
        <v>564</v>
      </c>
      <c r="F334" s="667" t="s">
        <v>2161</v>
      </c>
      <c r="G334" s="666" t="s">
        <v>580</v>
      </c>
      <c r="H334" s="666" t="s">
        <v>1605</v>
      </c>
      <c r="I334" s="666" t="s">
        <v>1606</v>
      </c>
      <c r="J334" s="666" t="s">
        <v>1607</v>
      </c>
      <c r="K334" s="666" t="s">
        <v>1608</v>
      </c>
      <c r="L334" s="668">
        <v>40.350001380706658</v>
      </c>
      <c r="M334" s="668">
        <v>1</v>
      </c>
      <c r="N334" s="669">
        <v>40.350001380706658</v>
      </c>
    </row>
    <row r="335" spans="1:14" ht="14.4" customHeight="1" x14ac:dyDescent="0.3">
      <c r="A335" s="664" t="s">
        <v>548</v>
      </c>
      <c r="B335" s="665" t="s">
        <v>549</v>
      </c>
      <c r="C335" s="666" t="s">
        <v>561</v>
      </c>
      <c r="D335" s="667" t="s">
        <v>2160</v>
      </c>
      <c r="E335" s="666" t="s">
        <v>564</v>
      </c>
      <c r="F335" s="667" t="s">
        <v>2161</v>
      </c>
      <c r="G335" s="666" t="s">
        <v>580</v>
      </c>
      <c r="H335" s="666" t="s">
        <v>665</v>
      </c>
      <c r="I335" s="666" t="s">
        <v>666</v>
      </c>
      <c r="J335" s="666" t="s">
        <v>667</v>
      </c>
      <c r="K335" s="666" t="s">
        <v>668</v>
      </c>
      <c r="L335" s="668">
        <v>93.370004954426278</v>
      </c>
      <c r="M335" s="668">
        <v>3</v>
      </c>
      <c r="N335" s="669">
        <v>280.11001486327882</v>
      </c>
    </row>
    <row r="336" spans="1:14" ht="14.4" customHeight="1" x14ac:dyDescent="0.3">
      <c r="A336" s="664" t="s">
        <v>548</v>
      </c>
      <c r="B336" s="665" t="s">
        <v>549</v>
      </c>
      <c r="C336" s="666" t="s">
        <v>561</v>
      </c>
      <c r="D336" s="667" t="s">
        <v>2160</v>
      </c>
      <c r="E336" s="666" t="s">
        <v>564</v>
      </c>
      <c r="F336" s="667" t="s">
        <v>2161</v>
      </c>
      <c r="G336" s="666" t="s">
        <v>580</v>
      </c>
      <c r="H336" s="666" t="s">
        <v>669</v>
      </c>
      <c r="I336" s="666" t="s">
        <v>669</v>
      </c>
      <c r="J336" s="666" t="s">
        <v>670</v>
      </c>
      <c r="K336" s="666" t="s">
        <v>671</v>
      </c>
      <c r="L336" s="668">
        <v>36.529925740268226</v>
      </c>
      <c r="M336" s="668">
        <v>16</v>
      </c>
      <c r="N336" s="669">
        <v>584.47881184429161</v>
      </c>
    </row>
    <row r="337" spans="1:14" ht="14.4" customHeight="1" x14ac:dyDescent="0.3">
      <c r="A337" s="664" t="s">
        <v>548</v>
      </c>
      <c r="B337" s="665" t="s">
        <v>549</v>
      </c>
      <c r="C337" s="666" t="s">
        <v>561</v>
      </c>
      <c r="D337" s="667" t="s">
        <v>2160</v>
      </c>
      <c r="E337" s="666" t="s">
        <v>564</v>
      </c>
      <c r="F337" s="667" t="s">
        <v>2161</v>
      </c>
      <c r="G337" s="666" t="s">
        <v>580</v>
      </c>
      <c r="H337" s="666" t="s">
        <v>672</v>
      </c>
      <c r="I337" s="666" t="s">
        <v>673</v>
      </c>
      <c r="J337" s="666" t="s">
        <v>674</v>
      </c>
      <c r="K337" s="666" t="s">
        <v>675</v>
      </c>
      <c r="L337" s="668">
        <v>28.600000000000033</v>
      </c>
      <c r="M337" s="668">
        <v>2</v>
      </c>
      <c r="N337" s="669">
        <v>57.200000000000067</v>
      </c>
    </row>
    <row r="338" spans="1:14" ht="14.4" customHeight="1" x14ac:dyDescent="0.3">
      <c r="A338" s="664" t="s">
        <v>548</v>
      </c>
      <c r="B338" s="665" t="s">
        <v>549</v>
      </c>
      <c r="C338" s="666" t="s">
        <v>561</v>
      </c>
      <c r="D338" s="667" t="s">
        <v>2160</v>
      </c>
      <c r="E338" s="666" t="s">
        <v>564</v>
      </c>
      <c r="F338" s="667" t="s">
        <v>2161</v>
      </c>
      <c r="G338" s="666" t="s">
        <v>580</v>
      </c>
      <c r="H338" s="666" t="s">
        <v>1609</v>
      </c>
      <c r="I338" s="666" t="s">
        <v>1610</v>
      </c>
      <c r="J338" s="666" t="s">
        <v>635</v>
      </c>
      <c r="K338" s="666" t="s">
        <v>1611</v>
      </c>
      <c r="L338" s="668">
        <v>157.70999999999995</v>
      </c>
      <c r="M338" s="668">
        <v>1</v>
      </c>
      <c r="N338" s="669">
        <v>157.70999999999995</v>
      </c>
    </row>
    <row r="339" spans="1:14" ht="14.4" customHeight="1" x14ac:dyDescent="0.3">
      <c r="A339" s="664" t="s">
        <v>548</v>
      </c>
      <c r="B339" s="665" t="s">
        <v>549</v>
      </c>
      <c r="C339" s="666" t="s">
        <v>561</v>
      </c>
      <c r="D339" s="667" t="s">
        <v>2160</v>
      </c>
      <c r="E339" s="666" t="s">
        <v>564</v>
      </c>
      <c r="F339" s="667" t="s">
        <v>2161</v>
      </c>
      <c r="G339" s="666" t="s">
        <v>580</v>
      </c>
      <c r="H339" s="666" t="s">
        <v>1612</v>
      </c>
      <c r="I339" s="666" t="s">
        <v>1613</v>
      </c>
      <c r="J339" s="666" t="s">
        <v>1614</v>
      </c>
      <c r="K339" s="666" t="s">
        <v>1615</v>
      </c>
      <c r="L339" s="668">
        <v>48.46</v>
      </c>
      <c r="M339" s="668">
        <v>1</v>
      </c>
      <c r="N339" s="669">
        <v>48.46</v>
      </c>
    </row>
    <row r="340" spans="1:14" ht="14.4" customHeight="1" x14ac:dyDescent="0.3">
      <c r="A340" s="664" t="s">
        <v>548</v>
      </c>
      <c r="B340" s="665" t="s">
        <v>549</v>
      </c>
      <c r="C340" s="666" t="s">
        <v>561</v>
      </c>
      <c r="D340" s="667" t="s">
        <v>2160</v>
      </c>
      <c r="E340" s="666" t="s">
        <v>564</v>
      </c>
      <c r="F340" s="667" t="s">
        <v>2161</v>
      </c>
      <c r="G340" s="666" t="s">
        <v>580</v>
      </c>
      <c r="H340" s="666" t="s">
        <v>1616</v>
      </c>
      <c r="I340" s="666" t="s">
        <v>1617</v>
      </c>
      <c r="J340" s="666" t="s">
        <v>1618</v>
      </c>
      <c r="K340" s="666" t="s">
        <v>1619</v>
      </c>
      <c r="L340" s="668">
        <v>44.899999999999991</v>
      </c>
      <c r="M340" s="668">
        <v>1</v>
      </c>
      <c r="N340" s="669">
        <v>44.899999999999991</v>
      </c>
    </row>
    <row r="341" spans="1:14" ht="14.4" customHeight="1" x14ac:dyDescent="0.3">
      <c r="A341" s="664" t="s">
        <v>548</v>
      </c>
      <c r="B341" s="665" t="s">
        <v>549</v>
      </c>
      <c r="C341" s="666" t="s">
        <v>561</v>
      </c>
      <c r="D341" s="667" t="s">
        <v>2160</v>
      </c>
      <c r="E341" s="666" t="s">
        <v>564</v>
      </c>
      <c r="F341" s="667" t="s">
        <v>2161</v>
      </c>
      <c r="G341" s="666" t="s">
        <v>580</v>
      </c>
      <c r="H341" s="666" t="s">
        <v>1620</v>
      </c>
      <c r="I341" s="666" t="s">
        <v>1621</v>
      </c>
      <c r="J341" s="666" t="s">
        <v>1622</v>
      </c>
      <c r="K341" s="666" t="s">
        <v>1623</v>
      </c>
      <c r="L341" s="668">
        <v>99.460000000000022</v>
      </c>
      <c r="M341" s="668">
        <v>1</v>
      </c>
      <c r="N341" s="669">
        <v>99.460000000000022</v>
      </c>
    </row>
    <row r="342" spans="1:14" ht="14.4" customHeight="1" x14ac:dyDescent="0.3">
      <c r="A342" s="664" t="s">
        <v>548</v>
      </c>
      <c r="B342" s="665" t="s">
        <v>549</v>
      </c>
      <c r="C342" s="666" t="s">
        <v>561</v>
      </c>
      <c r="D342" s="667" t="s">
        <v>2160</v>
      </c>
      <c r="E342" s="666" t="s">
        <v>564</v>
      </c>
      <c r="F342" s="667" t="s">
        <v>2161</v>
      </c>
      <c r="G342" s="666" t="s">
        <v>580</v>
      </c>
      <c r="H342" s="666" t="s">
        <v>680</v>
      </c>
      <c r="I342" s="666" t="s">
        <v>681</v>
      </c>
      <c r="J342" s="666" t="s">
        <v>682</v>
      </c>
      <c r="K342" s="666" t="s">
        <v>683</v>
      </c>
      <c r="L342" s="668">
        <v>270.60999999999996</v>
      </c>
      <c r="M342" s="668">
        <v>6</v>
      </c>
      <c r="N342" s="669">
        <v>1623.6599999999999</v>
      </c>
    </row>
    <row r="343" spans="1:14" ht="14.4" customHeight="1" x14ac:dyDescent="0.3">
      <c r="A343" s="664" t="s">
        <v>548</v>
      </c>
      <c r="B343" s="665" t="s">
        <v>549</v>
      </c>
      <c r="C343" s="666" t="s">
        <v>561</v>
      </c>
      <c r="D343" s="667" t="s">
        <v>2160</v>
      </c>
      <c r="E343" s="666" t="s">
        <v>564</v>
      </c>
      <c r="F343" s="667" t="s">
        <v>2161</v>
      </c>
      <c r="G343" s="666" t="s">
        <v>580</v>
      </c>
      <c r="H343" s="666" t="s">
        <v>684</v>
      </c>
      <c r="I343" s="666" t="s">
        <v>685</v>
      </c>
      <c r="J343" s="666" t="s">
        <v>686</v>
      </c>
      <c r="K343" s="666" t="s">
        <v>683</v>
      </c>
      <c r="L343" s="668">
        <v>270.61</v>
      </c>
      <c r="M343" s="668">
        <v>1</v>
      </c>
      <c r="N343" s="669">
        <v>270.61</v>
      </c>
    </row>
    <row r="344" spans="1:14" ht="14.4" customHeight="1" x14ac:dyDescent="0.3">
      <c r="A344" s="664" t="s">
        <v>548</v>
      </c>
      <c r="B344" s="665" t="s">
        <v>549</v>
      </c>
      <c r="C344" s="666" t="s">
        <v>561</v>
      </c>
      <c r="D344" s="667" t="s">
        <v>2160</v>
      </c>
      <c r="E344" s="666" t="s">
        <v>564</v>
      </c>
      <c r="F344" s="667" t="s">
        <v>2161</v>
      </c>
      <c r="G344" s="666" t="s">
        <v>580</v>
      </c>
      <c r="H344" s="666" t="s">
        <v>687</v>
      </c>
      <c r="I344" s="666" t="s">
        <v>688</v>
      </c>
      <c r="J344" s="666" t="s">
        <v>689</v>
      </c>
      <c r="K344" s="666" t="s">
        <v>690</v>
      </c>
      <c r="L344" s="668">
        <v>55.459999999999994</v>
      </c>
      <c r="M344" s="668">
        <v>4</v>
      </c>
      <c r="N344" s="669">
        <v>221.83999999999997</v>
      </c>
    </row>
    <row r="345" spans="1:14" ht="14.4" customHeight="1" x14ac:dyDescent="0.3">
      <c r="A345" s="664" t="s">
        <v>548</v>
      </c>
      <c r="B345" s="665" t="s">
        <v>549</v>
      </c>
      <c r="C345" s="666" t="s">
        <v>561</v>
      </c>
      <c r="D345" s="667" t="s">
        <v>2160</v>
      </c>
      <c r="E345" s="666" t="s">
        <v>564</v>
      </c>
      <c r="F345" s="667" t="s">
        <v>2161</v>
      </c>
      <c r="G345" s="666" t="s">
        <v>580</v>
      </c>
      <c r="H345" s="666" t="s">
        <v>695</v>
      </c>
      <c r="I345" s="666" t="s">
        <v>696</v>
      </c>
      <c r="J345" s="666" t="s">
        <v>697</v>
      </c>
      <c r="K345" s="666" t="s">
        <v>698</v>
      </c>
      <c r="L345" s="668">
        <v>44.590032976735465</v>
      </c>
      <c r="M345" s="668">
        <v>14</v>
      </c>
      <c r="N345" s="669">
        <v>624.26046167429649</v>
      </c>
    </row>
    <row r="346" spans="1:14" ht="14.4" customHeight="1" x14ac:dyDescent="0.3">
      <c r="A346" s="664" t="s">
        <v>548</v>
      </c>
      <c r="B346" s="665" t="s">
        <v>549</v>
      </c>
      <c r="C346" s="666" t="s">
        <v>561</v>
      </c>
      <c r="D346" s="667" t="s">
        <v>2160</v>
      </c>
      <c r="E346" s="666" t="s">
        <v>564</v>
      </c>
      <c r="F346" s="667" t="s">
        <v>2161</v>
      </c>
      <c r="G346" s="666" t="s">
        <v>580</v>
      </c>
      <c r="H346" s="666" t="s">
        <v>1624</v>
      </c>
      <c r="I346" s="666" t="s">
        <v>1625</v>
      </c>
      <c r="J346" s="666" t="s">
        <v>1626</v>
      </c>
      <c r="K346" s="666" t="s">
        <v>1627</v>
      </c>
      <c r="L346" s="668">
        <v>74.22</v>
      </c>
      <c r="M346" s="668">
        <v>3</v>
      </c>
      <c r="N346" s="669">
        <v>222.66</v>
      </c>
    </row>
    <row r="347" spans="1:14" ht="14.4" customHeight="1" x14ac:dyDescent="0.3">
      <c r="A347" s="664" t="s">
        <v>548</v>
      </c>
      <c r="B347" s="665" t="s">
        <v>549</v>
      </c>
      <c r="C347" s="666" t="s">
        <v>561</v>
      </c>
      <c r="D347" s="667" t="s">
        <v>2160</v>
      </c>
      <c r="E347" s="666" t="s">
        <v>564</v>
      </c>
      <c r="F347" s="667" t="s">
        <v>2161</v>
      </c>
      <c r="G347" s="666" t="s">
        <v>580</v>
      </c>
      <c r="H347" s="666" t="s">
        <v>710</v>
      </c>
      <c r="I347" s="666" t="s">
        <v>711</v>
      </c>
      <c r="J347" s="666" t="s">
        <v>712</v>
      </c>
      <c r="K347" s="666" t="s">
        <v>713</v>
      </c>
      <c r="L347" s="668">
        <v>82.569999999999965</v>
      </c>
      <c r="M347" s="668">
        <v>1</v>
      </c>
      <c r="N347" s="669">
        <v>82.569999999999965</v>
      </c>
    </row>
    <row r="348" spans="1:14" ht="14.4" customHeight="1" x14ac:dyDescent="0.3">
      <c r="A348" s="664" t="s">
        <v>548</v>
      </c>
      <c r="B348" s="665" t="s">
        <v>549</v>
      </c>
      <c r="C348" s="666" t="s">
        <v>561</v>
      </c>
      <c r="D348" s="667" t="s">
        <v>2160</v>
      </c>
      <c r="E348" s="666" t="s">
        <v>564</v>
      </c>
      <c r="F348" s="667" t="s">
        <v>2161</v>
      </c>
      <c r="G348" s="666" t="s">
        <v>580</v>
      </c>
      <c r="H348" s="666" t="s">
        <v>722</v>
      </c>
      <c r="I348" s="666" t="s">
        <v>723</v>
      </c>
      <c r="J348" s="666" t="s">
        <v>724</v>
      </c>
      <c r="K348" s="666" t="s">
        <v>725</v>
      </c>
      <c r="L348" s="668">
        <v>117.40999999999998</v>
      </c>
      <c r="M348" s="668">
        <v>6</v>
      </c>
      <c r="N348" s="669">
        <v>704.45999999999992</v>
      </c>
    </row>
    <row r="349" spans="1:14" ht="14.4" customHeight="1" x14ac:dyDescent="0.3">
      <c r="A349" s="664" t="s">
        <v>548</v>
      </c>
      <c r="B349" s="665" t="s">
        <v>549</v>
      </c>
      <c r="C349" s="666" t="s">
        <v>561</v>
      </c>
      <c r="D349" s="667" t="s">
        <v>2160</v>
      </c>
      <c r="E349" s="666" t="s">
        <v>564</v>
      </c>
      <c r="F349" s="667" t="s">
        <v>2161</v>
      </c>
      <c r="G349" s="666" t="s">
        <v>580</v>
      </c>
      <c r="H349" s="666" t="s">
        <v>726</v>
      </c>
      <c r="I349" s="666" t="s">
        <v>727</v>
      </c>
      <c r="J349" s="666" t="s">
        <v>728</v>
      </c>
      <c r="K349" s="666" t="s">
        <v>729</v>
      </c>
      <c r="L349" s="668">
        <v>71.140000000000015</v>
      </c>
      <c r="M349" s="668">
        <v>2</v>
      </c>
      <c r="N349" s="669">
        <v>142.28000000000003</v>
      </c>
    </row>
    <row r="350" spans="1:14" ht="14.4" customHeight="1" x14ac:dyDescent="0.3">
      <c r="A350" s="664" t="s">
        <v>548</v>
      </c>
      <c r="B350" s="665" t="s">
        <v>549</v>
      </c>
      <c r="C350" s="666" t="s">
        <v>561</v>
      </c>
      <c r="D350" s="667" t="s">
        <v>2160</v>
      </c>
      <c r="E350" s="666" t="s">
        <v>564</v>
      </c>
      <c r="F350" s="667" t="s">
        <v>2161</v>
      </c>
      <c r="G350" s="666" t="s">
        <v>580</v>
      </c>
      <c r="H350" s="666" t="s">
        <v>1628</v>
      </c>
      <c r="I350" s="666" t="s">
        <v>1629</v>
      </c>
      <c r="J350" s="666" t="s">
        <v>1630</v>
      </c>
      <c r="K350" s="666" t="s">
        <v>1631</v>
      </c>
      <c r="L350" s="668">
        <v>61.840000000000018</v>
      </c>
      <c r="M350" s="668">
        <v>1</v>
      </c>
      <c r="N350" s="669">
        <v>61.840000000000018</v>
      </c>
    </row>
    <row r="351" spans="1:14" ht="14.4" customHeight="1" x14ac:dyDescent="0.3">
      <c r="A351" s="664" t="s">
        <v>548</v>
      </c>
      <c r="B351" s="665" t="s">
        <v>549</v>
      </c>
      <c r="C351" s="666" t="s">
        <v>561</v>
      </c>
      <c r="D351" s="667" t="s">
        <v>2160</v>
      </c>
      <c r="E351" s="666" t="s">
        <v>564</v>
      </c>
      <c r="F351" s="667" t="s">
        <v>2161</v>
      </c>
      <c r="G351" s="666" t="s">
        <v>580</v>
      </c>
      <c r="H351" s="666" t="s">
        <v>1632</v>
      </c>
      <c r="I351" s="666" t="s">
        <v>1633</v>
      </c>
      <c r="J351" s="666" t="s">
        <v>1634</v>
      </c>
      <c r="K351" s="666" t="s">
        <v>1635</v>
      </c>
      <c r="L351" s="668">
        <v>125.43</v>
      </c>
      <c r="M351" s="668">
        <v>2</v>
      </c>
      <c r="N351" s="669">
        <v>250.86</v>
      </c>
    </row>
    <row r="352" spans="1:14" ht="14.4" customHeight="1" x14ac:dyDescent="0.3">
      <c r="A352" s="664" t="s">
        <v>548</v>
      </c>
      <c r="B352" s="665" t="s">
        <v>549</v>
      </c>
      <c r="C352" s="666" t="s">
        <v>561</v>
      </c>
      <c r="D352" s="667" t="s">
        <v>2160</v>
      </c>
      <c r="E352" s="666" t="s">
        <v>564</v>
      </c>
      <c r="F352" s="667" t="s">
        <v>2161</v>
      </c>
      <c r="G352" s="666" t="s">
        <v>580</v>
      </c>
      <c r="H352" s="666" t="s">
        <v>1636</v>
      </c>
      <c r="I352" s="666" t="s">
        <v>1637</v>
      </c>
      <c r="J352" s="666" t="s">
        <v>1638</v>
      </c>
      <c r="K352" s="666" t="s">
        <v>1639</v>
      </c>
      <c r="L352" s="668">
        <v>124.27000000000005</v>
      </c>
      <c r="M352" s="668">
        <v>1</v>
      </c>
      <c r="N352" s="669">
        <v>124.27000000000005</v>
      </c>
    </row>
    <row r="353" spans="1:14" ht="14.4" customHeight="1" x14ac:dyDescent="0.3">
      <c r="A353" s="664" t="s">
        <v>548</v>
      </c>
      <c r="B353" s="665" t="s">
        <v>549</v>
      </c>
      <c r="C353" s="666" t="s">
        <v>561</v>
      </c>
      <c r="D353" s="667" t="s">
        <v>2160</v>
      </c>
      <c r="E353" s="666" t="s">
        <v>564</v>
      </c>
      <c r="F353" s="667" t="s">
        <v>2161</v>
      </c>
      <c r="G353" s="666" t="s">
        <v>580</v>
      </c>
      <c r="H353" s="666" t="s">
        <v>1640</v>
      </c>
      <c r="I353" s="666" t="s">
        <v>1641</v>
      </c>
      <c r="J353" s="666" t="s">
        <v>1642</v>
      </c>
      <c r="K353" s="666" t="s">
        <v>1643</v>
      </c>
      <c r="L353" s="668">
        <v>176.62000000000003</v>
      </c>
      <c r="M353" s="668">
        <v>3</v>
      </c>
      <c r="N353" s="669">
        <v>529.86000000000013</v>
      </c>
    </row>
    <row r="354" spans="1:14" ht="14.4" customHeight="1" x14ac:dyDescent="0.3">
      <c r="A354" s="664" t="s">
        <v>548</v>
      </c>
      <c r="B354" s="665" t="s">
        <v>549</v>
      </c>
      <c r="C354" s="666" t="s">
        <v>561</v>
      </c>
      <c r="D354" s="667" t="s">
        <v>2160</v>
      </c>
      <c r="E354" s="666" t="s">
        <v>564</v>
      </c>
      <c r="F354" s="667" t="s">
        <v>2161</v>
      </c>
      <c r="G354" s="666" t="s">
        <v>580</v>
      </c>
      <c r="H354" s="666" t="s">
        <v>1644</v>
      </c>
      <c r="I354" s="666" t="s">
        <v>1645</v>
      </c>
      <c r="J354" s="666" t="s">
        <v>1646</v>
      </c>
      <c r="K354" s="666" t="s">
        <v>1647</v>
      </c>
      <c r="L354" s="668">
        <v>23.720000000000002</v>
      </c>
      <c r="M354" s="668">
        <v>1</v>
      </c>
      <c r="N354" s="669">
        <v>23.720000000000002</v>
      </c>
    </row>
    <row r="355" spans="1:14" ht="14.4" customHeight="1" x14ac:dyDescent="0.3">
      <c r="A355" s="664" t="s">
        <v>548</v>
      </c>
      <c r="B355" s="665" t="s">
        <v>549</v>
      </c>
      <c r="C355" s="666" t="s">
        <v>561</v>
      </c>
      <c r="D355" s="667" t="s">
        <v>2160</v>
      </c>
      <c r="E355" s="666" t="s">
        <v>564</v>
      </c>
      <c r="F355" s="667" t="s">
        <v>2161</v>
      </c>
      <c r="G355" s="666" t="s">
        <v>580</v>
      </c>
      <c r="H355" s="666" t="s">
        <v>1648</v>
      </c>
      <c r="I355" s="666" t="s">
        <v>1649</v>
      </c>
      <c r="J355" s="666" t="s">
        <v>1650</v>
      </c>
      <c r="K355" s="666" t="s">
        <v>1651</v>
      </c>
      <c r="L355" s="668">
        <v>94.740016201428986</v>
      </c>
      <c r="M355" s="668">
        <v>2</v>
      </c>
      <c r="N355" s="669">
        <v>189.48003240285797</v>
      </c>
    </row>
    <row r="356" spans="1:14" ht="14.4" customHeight="1" x14ac:dyDescent="0.3">
      <c r="A356" s="664" t="s">
        <v>548</v>
      </c>
      <c r="B356" s="665" t="s">
        <v>549</v>
      </c>
      <c r="C356" s="666" t="s">
        <v>561</v>
      </c>
      <c r="D356" s="667" t="s">
        <v>2160</v>
      </c>
      <c r="E356" s="666" t="s">
        <v>564</v>
      </c>
      <c r="F356" s="667" t="s">
        <v>2161</v>
      </c>
      <c r="G356" s="666" t="s">
        <v>580</v>
      </c>
      <c r="H356" s="666" t="s">
        <v>730</v>
      </c>
      <c r="I356" s="666" t="s">
        <v>731</v>
      </c>
      <c r="J356" s="666" t="s">
        <v>732</v>
      </c>
      <c r="K356" s="666" t="s">
        <v>733</v>
      </c>
      <c r="L356" s="668">
        <v>60.669527346759175</v>
      </c>
      <c r="M356" s="668">
        <v>3</v>
      </c>
      <c r="N356" s="669">
        <v>182.00858204027753</v>
      </c>
    </row>
    <row r="357" spans="1:14" ht="14.4" customHeight="1" x14ac:dyDescent="0.3">
      <c r="A357" s="664" t="s">
        <v>548</v>
      </c>
      <c r="B357" s="665" t="s">
        <v>549</v>
      </c>
      <c r="C357" s="666" t="s">
        <v>561</v>
      </c>
      <c r="D357" s="667" t="s">
        <v>2160</v>
      </c>
      <c r="E357" s="666" t="s">
        <v>564</v>
      </c>
      <c r="F357" s="667" t="s">
        <v>2161</v>
      </c>
      <c r="G357" s="666" t="s">
        <v>580</v>
      </c>
      <c r="H357" s="666" t="s">
        <v>1652</v>
      </c>
      <c r="I357" s="666" t="s">
        <v>1652</v>
      </c>
      <c r="J357" s="666" t="s">
        <v>1653</v>
      </c>
      <c r="K357" s="666" t="s">
        <v>1654</v>
      </c>
      <c r="L357" s="668">
        <v>190.14951634359315</v>
      </c>
      <c r="M357" s="668">
        <v>1</v>
      </c>
      <c r="N357" s="669">
        <v>190.14951634359315</v>
      </c>
    </row>
    <row r="358" spans="1:14" ht="14.4" customHeight="1" x14ac:dyDescent="0.3">
      <c r="A358" s="664" t="s">
        <v>548</v>
      </c>
      <c r="B358" s="665" t="s">
        <v>549</v>
      </c>
      <c r="C358" s="666" t="s">
        <v>561</v>
      </c>
      <c r="D358" s="667" t="s">
        <v>2160</v>
      </c>
      <c r="E358" s="666" t="s">
        <v>564</v>
      </c>
      <c r="F358" s="667" t="s">
        <v>2161</v>
      </c>
      <c r="G358" s="666" t="s">
        <v>580</v>
      </c>
      <c r="H358" s="666" t="s">
        <v>1655</v>
      </c>
      <c r="I358" s="666" t="s">
        <v>1656</v>
      </c>
      <c r="J358" s="666" t="s">
        <v>1657</v>
      </c>
      <c r="K358" s="666" t="s">
        <v>1658</v>
      </c>
      <c r="L358" s="668">
        <v>70.39</v>
      </c>
      <c r="M358" s="668">
        <v>1</v>
      </c>
      <c r="N358" s="669">
        <v>70.39</v>
      </c>
    </row>
    <row r="359" spans="1:14" ht="14.4" customHeight="1" x14ac:dyDescent="0.3">
      <c r="A359" s="664" t="s">
        <v>548</v>
      </c>
      <c r="B359" s="665" t="s">
        <v>549</v>
      </c>
      <c r="C359" s="666" t="s">
        <v>561</v>
      </c>
      <c r="D359" s="667" t="s">
        <v>2160</v>
      </c>
      <c r="E359" s="666" t="s">
        <v>564</v>
      </c>
      <c r="F359" s="667" t="s">
        <v>2161</v>
      </c>
      <c r="G359" s="666" t="s">
        <v>580</v>
      </c>
      <c r="H359" s="666" t="s">
        <v>1659</v>
      </c>
      <c r="I359" s="666" t="s">
        <v>1660</v>
      </c>
      <c r="J359" s="666" t="s">
        <v>1661</v>
      </c>
      <c r="K359" s="666" t="s">
        <v>1662</v>
      </c>
      <c r="L359" s="668">
        <v>126.35999999999994</v>
      </c>
      <c r="M359" s="668">
        <v>1</v>
      </c>
      <c r="N359" s="669">
        <v>126.35999999999994</v>
      </c>
    </row>
    <row r="360" spans="1:14" ht="14.4" customHeight="1" x14ac:dyDescent="0.3">
      <c r="A360" s="664" t="s">
        <v>548</v>
      </c>
      <c r="B360" s="665" t="s">
        <v>549</v>
      </c>
      <c r="C360" s="666" t="s">
        <v>561</v>
      </c>
      <c r="D360" s="667" t="s">
        <v>2160</v>
      </c>
      <c r="E360" s="666" t="s">
        <v>564</v>
      </c>
      <c r="F360" s="667" t="s">
        <v>2161</v>
      </c>
      <c r="G360" s="666" t="s">
        <v>580</v>
      </c>
      <c r="H360" s="666" t="s">
        <v>738</v>
      </c>
      <c r="I360" s="666" t="s">
        <v>739</v>
      </c>
      <c r="J360" s="666" t="s">
        <v>740</v>
      </c>
      <c r="K360" s="666" t="s">
        <v>741</v>
      </c>
      <c r="L360" s="668">
        <v>125.56656113191768</v>
      </c>
      <c r="M360" s="668">
        <v>6</v>
      </c>
      <c r="N360" s="669">
        <v>753.39936679150605</v>
      </c>
    </row>
    <row r="361" spans="1:14" ht="14.4" customHeight="1" x14ac:dyDescent="0.3">
      <c r="A361" s="664" t="s">
        <v>548</v>
      </c>
      <c r="B361" s="665" t="s">
        <v>549</v>
      </c>
      <c r="C361" s="666" t="s">
        <v>561</v>
      </c>
      <c r="D361" s="667" t="s">
        <v>2160</v>
      </c>
      <c r="E361" s="666" t="s">
        <v>564</v>
      </c>
      <c r="F361" s="667" t="s">
        <v>2161</v>
      </c>
      <c r="G361" s="666" t="s">
        <v>580</v>
      </c>
      <c r="H361" s="666" t="s">
        <v>742</v>
      </c>
      <c r="I361" s="666" t="s">
        <v>743</v>
      </c>
      <c r="J361" s="666" t="s">
        <v>744</v>
      </c>
      <c r="K361" s="666" t="s">
        <v>745</v>
      </c>
      <c r="L361" s="668">
        <v>139.91999999999999</v>
      </c>
      <c r="M361" s="668">
        <v>3</v>
      </c>
      <c r="N361" s="669">
        <v>419.76</v>
      </c>
    </row>
    <row r="362" spans="1:14" ht="14.4" customHeight="1" x14ac:dyDescent="0.3">
      <c r="A362" s="664" t="s">
        <v>548</v>
      </c>
      <c r="B362" s="665" t="s">
        <v>549</v>
      </c>
      <c r="C362" s="666" t="s">
        <v>561</v>
      </c>
      <c r="D362" s="667" t="s">
        <v>2160</v>
      </c>
      <c r="E362" s="666" t="s">
        <v>564</v>
      </c>
      <c r="F362" s="667" t="s">
        <v>2161</v>
      </c>
      <c r="G362" s="666" t="s">
        <v>580</v>
      </c>
      <c r="H362" s="666" t="s">
        <v>1663</v>
      </c>
      <c r="I362" s="666" t="s">
        <v>1664</v>
      </c>
      <c r="J362" s="666" t="s">
        <v>1665</v>
      </c>
      <c r="K362" s="666" t="s">
        <v>1666</v>
      </c>
      <c r="L362" s="668">
        <v>86.219333333333338</v>
      </c>
      <c r="M362" s="668">
        <v>3</v>
      </c>
      <c r="N362" s="669">
        <v>258.65800000000002</v>
      </c>
    </row>
    <row r="363" spans="1:14" ht="14.4" customHeight="1" x14ac:dyDescent="0.3">
      <c r="A363" s="664" t="s">
        <v>548</v>
      </c>
      <c r="B363" s="665" t="s">
        <v>549</v>
      </c>
      <c r="C363" s="666" t="s">
        <v>561</v>
      </c>
      <c r="D363" s="667" t="s">
        <v>2160</v>
      </c>
      <c r="E363" s="666" t="s">
        <v>564</v>
      </c>
      <c r="F363" s="667" t="s">
        <v>2161</v>
      </c>
      <c r="G363" s="666" t="s">
        <v>580</v>
      </c>
      <c r="H363" s="666" t="s">
        <v>750</v>
      </c>
      <c r="I363" s="666" t="s">
        <v>751</v>
      </c>
      <c r="J363" s="666" t="s">
        <v>752</v>
      </c>
      <c r="K363" s="666" t="s">
        <v>753</v>
      </c>
      <c r="L363" s="668">
        <v>48.679999999999986</v>
      </c>
      <c r="M363" s="668">
        <v>2</v>
      </c>
      <c r="N363" s="669">
        <v>97.359999999999971</v>
      </c>
    </row>
    <row r="364" spans="1:14" ht="14.4" customHeight="1" x14ac:dyDescent="0.3">
      <c r="A364" s="664" t="s">
        <v>548</v>
      </c>
      <c r="B364" s="665" t="s">
        <v>549</v>
      </c>
      <c r="C364" s="666" t="s">
        <v>561</v>
      </c>
      <c r="D364" s="667" t="s">
        <v>2160</v>
      </c>
      <c r="E364" s="666" t="s">
        <v>564</v>
      </c>
      <c r="F364" s="667" t="s">
        <v>2161</v>
      </c>
      <c r="G364" s="666" t="s">
        <v>580</v>
      </c>
      <c r="H364" s="666" t="s">
        <v>1667</v>
      </c>
      <c r="I364" s="666" t="s">
        <v>1667</v>
      </c>
      <c r="J364" s="666" t="s">
        <v>1599</v>
      </c>
      <c r="K364" s="666" t="s">
        <v>1668</v>
      </c>
      <c r="L364" s="668">
        <v>108.70000000000003</v>
      </c>
      <c r="M364" s="668">
        <v>1</v>
      </c>
      <c r="N364" s="669">
        <v>108.70000000000003</v>
      </c>
    </row>
    <row r="365" spans="1:14" ht="14.4" customHeight="1" x14ac:dyDescent="0.3">
      <c r="A365" s="664" t="s">
        <v>548</v>
      </c>
      <c r="B365" s="665" t="s">
        <v>549</v>
      </c>
      <c r="C365" s="666" t="s">
        <v>561</v>
      </c>
      <c r="D365" s="667" t="s">
        <v>2160</v>
      </c>
      <c r="E365" s="666" t="s">
        <v>564</v>
      </c>
      <c r="F365" s="667" t="s">
        <v>2161</v>
      </c>
      <c r="G365" s="666" t="s">
        <v>580</v>
      </c>
      <c r="H365" s="666" t="s">
        <v>1669</v>
      </c>
      <c r="I365" s="666" t="s">
        <v>1670</v>
      </c>
      <c r="J365" s="666" t="s">
        <v>756</v>
      </c>
      <c r="K365" s="666" t="s">
        <v>1671</v>
      </c>
      <c r="L365" s="668">
        <v>47.649999999999984</v>
      </c>
      <c r="M365" s="668">
        <v>1</v>
      </c>
      <c r="N365" s="669">
        <v>47.649999999999984</v>
      </c>
    </row>
    <row r="366" spans="1:14" ht="14.4" customHeight="1" x14ac:dyDescent="0.3">
      <c r="A366" s="664" t="s">
        <v>548</v>
      </c>
      <c r="B366" s="665" t="s">
        <v>549</v>
      </c>
      <c r="C366" s="666" t="s">
        <v>561</v>
      </c>
      <c r="D366" s="667" t="s">
        <v>2160</v>
      </c>
      <c r="E366" s="666" t="s">
        <v>564</v>
      </c>
      <c r="F366" s="667" t="s">
        <v>2161</v>
      </c>
      <c r="G366" s="666" t="s">
        <v>580</v>
      </c>
      <c r="H366" s="666" t="s">
        <v>754</v>
      </c>
      <c r="I366" s="666" t="s">
        <v>755</v>
      </c>
      <c r="J366" s="666" t="s">
        <v>756</v>
      </c>
      <c r="K366" s="666" t="s">
        <v>757</v>
      </c>
      <c r="L366" s="668">
        <v>210.02000000000007</v>
      </c>
      <c r="M366" s="668">
        <v>3</v>
      </c>
      <c r="N366" s="669">
        <v>630.06000000000017</v>
      </c>
    </row>
    <row r="367" spans="1:14" ht="14.4" customHeight="1" x14ac:dyDescent="0.3">
      <c r="A367" s="664" t="s">
        <v>548</v>
      </c>
      <c r="B367" s="665" t="s">
        <v>549</v>
      </c>
      <c r="C367" s="666" t="s">
        <v>561</v>
      </c>
      <c r="D367" s="667" t="s">
        <v>2160</v>
      </c>
      <c r="E367" s="666" t="s">
        <v>564</v>
      </c>
      <c r="F367" s="667" t="s">
        <v>2161</v>
      </c>
      <c r="G367" s="666" t="s">
        <v>580</v>
      </c>
      <c r="H367" s="666" t="s">
        <v>758</v>
      </c>
      <c r="I367" s="666" t="s">
        <v>759</v>
      </c>
      <c r="J367" s="666" t="s">
        <v>760</v>
      </c>
      <c r="K367" s="666" t="s">
        <v>761</v>
      </c>
      <c r="L367" s="668">
        <v>375.8</v>
      </c>
      <c r="M367" s="668">
        <v>2</v>
      </c>
      <c r="N367" s="669">
        <v>751.6</v>
      </c>
    </row>
    <row r="368" spans="1:14" ht="14.4" customHeight="1" x14ac:dyDescent="0.3">
      <c r="A368" s="664" t="s">
        <v>548</v>
      </c>
      <c r="B368" s="665" t="s">
        <v>549</v>
      </c>
      <c r="C368" s="666" t="s">
        <v>561</v>
      </c>
      <c r="D368" s="667" t="s">
        <v>2160</v>
      </c>
      <c r="E368" s="666" t="s">
        <v>564</v>
      </c>
      <c r="F368" s="667" t="s">
        <v>2161</v>
      </c>
      <c r="G368" s="666" t="s">
        <v>580</v>
      </c>
      <c r="H368" s="666" t="s">
        <v>762</v>
      </c>
      <c r="I368" s="666" t="s">
        <v>763</v>
      </c>
      <c r="J368" s="666" t="s">
        <v>764</v>
      </c>
      <c r="K368" s="666" t="s">
        <v>765</v>
      </c>
      <c r="L368" s="668">
        <v>38.139999999999993</v>
      </c>
      <c r="M368" s="668">
        <v>3</v>
      </c>
      <c r="N368" s="669">
        <v>114.41999999999999</v>
      </c>
    </row>
    <row r="369" spans="1:14" ht="14.4" customHeight="1" x14ac:dyDescent="0.3">
      <c r="A369" s="664" t="s">
        <v>548</v>
      </c>
      <c r="B369" s="665" t="s">
        <v>549</v>
      </c>
      <c r="C369" s="666" t="s">
        <v>561</v>
      </c>
      <c r="D369" s="667" t="s">
        <v>2160</v>
      </c>
      <c r="E369" s="666" t="s">
        <v>564</v>
      </c>
      <c r="F369" s="667" t="s">
        <v>2161</v>
      </c>
      <c r="G369" s="666" t="s">
        <v>580</v>
      </c>
      <c r="H369" s="666" t="s">
        <v>1672</v>
      </c>
      <c r="I369" s="666" t="s">
        <v>1673</v>
      </c>
      <c r="J369" s="666" t="s">
        <v>1674</v>
      </c>
      <c r="K369" s="666" t="s">
        <v>1675</v>
      </c>
      <c r="L369" s="668">
        <v>109.935</v>
      </c>
      <c r="M369" s="668">
        <v>6</v>
      </c>
      <c r="N369" s="669">
        <v>659.61</v>
      </c>
    </row>
    <row r="370" spans="1:14" ht="14.4" customHeight="1" x14ac:dyDescent="0.3">
      <c r="A370" s="664" t="s">
        <v>548</v>
      </c>
      <c r="B370" s="665" t="s">
        <v>549</v>
      </c>
      <c r="C370" s="666" t="s">
        <v>561</v>
      </c>
      <c r="D370" s="667" t="s">
        <v>2160</v>
      </c>
      <c r="E370" s="666" t="s">
        <v>564</v>
      </c>
      <c r="F370" s="667" t="s">
        <v>2161</v>
      </c>
      <c r="G370" s="666" t="s">
        <v>580</v>
      </c>
      <c r="H370" s="666" t="s">
        <v>1676</v>
      </c>
      <c r="I370" s="666" t="s">
        <v>1677</v>
      </c>
      <c r="J370" s="666" t="s">
        <v>1678</v>
      </c>
      <c r="K370" s="666" t="s">
        <v>1679</v>
      </c>
      <c r="L370" s="668">
        <v>46.3</v>
      </c>
      <c r="M370" s="668">
        <v>2</v>
      </c>
      <c r="N370" s="669">
        <v>92.6</v>
      </c>
    </row>
    <row r="371" spans="1:14" ht="14.4" customHeight="1" x14ac:dyDescent="0.3">
      <c r="A371" s="664" t="s">
        <v>548</v>
      </c>
      <c r="B371" s="665" t="s">
        <v>549</v>
      </c>
      <c r="C371" s="666" t="s">
        <v>561</v>
      </c>
      <c r="D371" s="667" t="s">
        <v>2160</v>
      </c>
      <c r="E371" s="666" t="s">
        <v>564</v>
      </c>
      <c r="F371" s="667" t="s">
        <v>2161</v>
      </c>
      <c r="G371" s="666" t="s">
        <v>580</v>
      </c>
      <c r="H371" s="666" t="s">
        <v>1680</v>
      </c>
      <c r="I371" s="666" t="s">
        <v>1681</v>
      </c>
      <c r="J371" s="666" t="s">
        <v>803</v>
      </c>
      <c r="K371" s="666" t="s">
        <v>1682</v>
      </c>
      <c r="L371" s="668">
        <v>132.32</v>
      </c>
      <c r="M371" s="668">
        <v>1</v>
      </c>
      <c r="N371" s="669">
        <v>132.32</v>
      </c>
    </row>
    <row r="372" spans="1:14" ht="14.4" customHeight="1" x14ac:dyDescent="0.3">
      <c r="A372" s="664" t="s">
        <v>548</v>
      </c>
      <c r="B372" s="665" t="s">
        <v>549</v>
      </c>
      <c r="C372" s="666" t="s">
        <v>561</v>
      </c>
      <c r="D372" s="667" t="s">
        <v>2160</v>
      </c>
      <c r="E372" s="666" t="s">
        <v>564</v>
      </c>
      <c r="F372" s="667" t="s">
        <v>2161</v>
      </c>
      <c r="G372" s="666" t="s">
        <v>580</v>
      </c>
      <c r="H372" s="666" t="s">
        <v>766</v>
      </c>
      <c r="I372" s="666" t="s">
        <v>767</v>
      </c>
      <c r="J372" s="666" t="s">
        <v>659</v>
      </c>
      <c r="K372" s="666" t="s">
        <v>768</v>
      </c>
      <c r="L372" s="668">
        <v>159.83975740179514</v>
      </c>
      <c r="M372" s="668">
        <v>3</v>
      </c>
      <c r="N372" s="669">
        <v>479.51927220538539</v>
      </c>
    </row>
    <row r="373" spans="1:14" ht="14.4" customHeight="1" x14ac:dyDescent="0.3">
      <c r="A373" s="664" t="s">
        <v>548</v>
      </c>
      <c r="B373" s="665" t="s">
        <v>549</v>
      </c>
      <c r="C373" s="666" t="s">
        <v>561</v>
      </c>
      <c r="D373" s="667" t="s">
        <v>2160</v>
      </c>
      <c r="E373" s="666" t="s">
        <v>564</v>
      </c>
      <c r="F373" s="667" t="s">
        <v>2161</v>
      </c>
      <c r="G373" s="666" t="s">
        <v>580</v>
      </c>
      <c r="H373" s="666" t="s">
        <v>769</v>
      </c>
      <c r="I373" s="666" t="s">
        <v>770</v>
      </c>
      <c r="J373" s="666" t="s">
        <v>771</v>
      </c>
      <c r="K373" s="666" t="s">
        <v>772</v>
      </c>
      <c r="L373" s="668">
        <v>60.30024865442725</v>
      </c>
      <c r="M373" s="668">
        <v>2</v>
      </c>
      <c r="N373" s="669">
        <v>120.6004973088545</v>
      </c>
    </row>
    <row r="374" spans="1:14" ht="14.4" customHeight="1" x14ac:dyDescent="0.3">
      <c r="A374" s="664" t="s">
        <v>548</v>
      </c>
      <c r="B374" s="665" t="s">
        <v>549</v>
      </c>
      <c r="C374" s="666" t="s">
        <v>561</v>
      </c>
      <c r="D374" s="667" t="s">
        <v>2160</v>
      </c>
      <c r="E374" s="666" t="s">
        <v>564</v>
      </c>
      <c r="F374" s="667" t="s">
        <v>2161</v>
      </c>
      <c r="G374" s="666" t="s">
        <v>580</v>
      </c>
      <c r="H374" s="666" t="s">
        <v>773</v>
      </c>
      <c r="I374" s="666" t="s">
        <v>774</v>
      </c>
      <c r="J374" s="666" t="s">
        <v>775</v>
      </c>
      <c r="K374" s="666" t="s">
        <v>776</v>
      </c>
      <c r="L374" s="668">
        <v>26.279999999999998</v>
      </c>
      <c r="M374" s="668">
        <v>1</v>
      </c>
      <c r="N374" s="669">
        <v>26.279999999999998</v>
      </c>
    </row>
    <row r="375" spans="1:14" ht="14.4" customHeight="1" x14ac:dyDescent="0.3">
      <c r="A375" s="664" t="s">
        <v>548</v>
      </c>
      <c r="B375" s="665" t="s">
        <v>549</v>
      </c>
      <c r="C375" s="666" t="s">
        <v>561</v>
      </c>
      <c r="D375" s="667" t="s">
        <v>2160</v>
      </c>
      <c r="E375" s="666" t="s">
        <v>564</v>
      </c>
      <c r="F375" s="667" t="s">
        <v>2161</v>
      </c>
      <c r="G375" s="666" t="s">
        <v>580</v>
      </c>
      <c r="H375" s="666" t="s">
        <v>777</v>
      </c>
      <c r="I375" s="666" t="s">
        <v>778</v>
      </c>
      <c r="J375" s="666" t="s">
        <v>779</v>
      </c>
      <c r="K375" s="666"/>
      <c r="L375" s="668">
        <v>639.0100000000001</v>
      </c>
      <c r="M375" s="668">
        <v>1</v>
      </c>
      <c r="N375" s="669">
        <v>639.0100000000001</v>
      </c>
    </row>
    <row r="376" spans="1:14" ht="14.4" customHeight="1" x14ac:dyDescent="0.3">
      <c r="A376" s="664" t="s">
        <v>548</v>
      </c>
      <c r="B376" s="665" t="s">
        <v>549</v>
      </c>
      <c r="C376" s="666" t="s">
        <v>561</v>
      </c>
      <c r="D376" s="667" t="s">
        <v>2160</v>
      </c>
      <c r="E376" s="666" t="s">
        <v>564</v>
      </c>
      <c r="F376" s="667" t="s">
        <v>2161</v>
      </c>
      <c r="G376" s="666" t="s">
        <v>580</v>
      </c>
      <c r="H376" s="666" t="s">
        <v>780</v>
      </c>
      <c r="I376" s="666" t="s">
        <v>778</v>
      </c>
      <c r="J376" s="666" t="s">
        <v>781</v>
      </c>
      <c r="K376" s="666"/>
      <c r="L376" s="668">
        <v>142.23250000000002</v>
      </c>
      <c r="M376" s="668">
        <v>8</v>
      </c>
      <c r="N376" s="669">
        <v>1137.8600000000001</v>
      </c>
    </row>
    <row r="377" spans="1:14" ht="14.4" customHeight="1" x14ac:dyDescent="0.3">
      <c r="A377" s="664" t="s">
        <v>548</v>
      </c>
      <c r="B377" s="665" t="s">
        <v>549</v>
      </c>
      <c r="C377" s="666" t="s">
        <v>561</v>
      </c>
      <c r="D377" s="667" t="s">
        <v>2160</v>
      </c>
      <c r="E377" s="666" t="s">
        <v>564</v>
      </c>
      <c r="F377" s="667" t="s">
        <v>2161</v>
      </c>
      <c r="G377" s="666" t="s">
        <v>580</v>
      </c>
      <c r="H377" s="666" t="s">
        <v>782</v>
      </c>
      <c r="I377" s="666" t="s">
        <v>778</v>
      </c>
      <c r="J377" s="666" t="s">
        <v>783</v>
      </c>
      <c r="K377" s="666"/>
      <c r="L377" s="668">
        <v>97.571064321113255</v>
      </c>
      <c r="M377" s="668">
        <v>81</v>
      </c>
      <c r="N377" s="669">
        <v>7903.2562100101741</v>
      </c>
    </row>
    <row r="378" spans="1:14" ht="14.4" customHeight="1" x14ac:dyDescent="0.3">
      <c r="A378" s="664" t="s">
        <v>548</v>
      </c>
      <c r="B378" s="665" t="s">
        <v>549</v>
      </c>
      <c r="C378" s="666" t="s">
        <v>561</v>
      </c>
      <c r="D378" s="667" t="s">
        <v>2160</v>
      </c>
      <c r="E378" s="666" t="s">
        <v>564</v>
      </c>
      <c r="F378" s="667" t="s">
        <v>2161</v>
      </c>
      <c r="G378" s="666" t="s">
        <v>580</v>
      </c>
      <c r="H378" s="666" t="s">
        <v>784</v>
      </c>
      <c r="I378" s="666" t="s">
        <v>778</v>
      </c>
      <c r="J378" s="666" t="s">
        <v>785</v>
      </c>
      <c r="K378" s="666"/>
      <c r="L378" s="668">
        <v>39.760000000000012</v>
      </c>
      <c r="M378" s="668">
        <v>2</v>
      </c>
      <c r="N378" s="669">
        <v>79.520000000000024</v>
      </c>
    </row>
    <row r="379" spans="1:14" ht="14.4" customHeight="1" x14ac:dyDescent="0.3">
      <c r="A379" s="664" t="s">
        <v>548</v>
      </c>
      <c r="B379" s="665" t="s">
        <v>549</v>
      </c>
      <c r="C379" s="666" t="s">
        <v>561</v>
      </c>
      <c r="D379" s="667" t="s">
        <v>2160</v>
      </c>
      <c r="E379" s="666" t="s">
        <v>564</v>
      </c>
      <c r="F379" s="667" t="s">
        <v>2161</v>
      </c>
      <c r="G379" s="666" t="s">
        <v>580</v>
      </c>
      <c r="H379" s="666" t="s">
        <v>1683</v>
      </c>
      <c r="I379" s="666" t="s">
        <v>1684</v>
      </c>
      <c r="J379" s="666" t="s">
        <v>1685</v>
      </c>
      <c r="K379" s="666" t="s">
        <v>1686</v>
      </c>
      <c r="L379" s="668">
        <v>72.017331517618999</v>
      </c>
      <c r="M379" s="668">
        <v>8</v>
      </c>
      <c r="N379" s="669">
        <v>576.13865214095199</v>
      </c>
    </row>
    <row r="380" spans="1:14" ht="14.4" customHeight="1" x14ac:dyDescent="0.3">
      <c r="A380" s="664" t="s">
        <v>548</v>
      </c>
      <c r="B380" s="665" t="s">
        <v>549</v>
      </c>
      <c r="C380" s="666" t="s">
        <v>561</v>
      </c>
      <c r="D380" s="667" t="s">
        <v>2160</v>
      </c>
      <c r="E380" s="666" t="s">
        <v>564</v>
      </c>
      <c r="F380" s="667" t="s">
        <v>2161</v>
      </c>
      <c r="G380" s="666" t="s">
        <v>580</v>
      </c>
      <c r="H380" s="666" t="s">
        <v>789</v>
      </c>
      <c r="I380" s="666" t="s">
        <v>790</v>
      </c>
      <c r="J380" s="666" t="s">
        <v>791</v>
      </c>
      <c r="K380" s="666" t="s">
        <v>792</v>
      </c>
      <c r="L380" s="668">
        <v>66.989999999999995</v>
      </c>
      <c r="M380" s="668">
        <v>4</v>
      </c>
      <c r="N380" s="669">
        <v>267.95999999999998</v>
      </c>
    </row>
    <row r="381" spans="1:14" ht="14.4" customHeight="1" x14ac:dyDescent="0.3">
      <c r="A381" s="664" t="s">
        <v>548</v>
      </c>
      <c r="B381" s="665" t="s">
        <v>549</v>
      </c>
      <c r="C381" s="666" t="s">
        <v>561</v>
      </c>
      <c r="D381" s="667" t="s">
        <v>2160</v>
      </c>
      <c r="E381" s="666" t="s">
        <v>564</v>
      </c>
      <c r="F381" s="667" t="s">
        <v>2161</v>
      </c>
      <c r="G381" s="666" t="s">
        <v>580</v>
      </c>
      <c r="H381" s="666" t="s">
        <v>793</v>
      </c>
      <c r="I381" s="666" t="s">
        <v>794</v>
      </c>
      <c r="J381" s="666" t="s">
        <v>795</v>
      </c>
      <c r="K381" s="666" t="s">
        <v>796</v>
      </c>
      <c r="L381" s="668">
        <v>134.21</v>
      </c>
      <c r="M381" s="668">
        <v>1</v>
      </c>
      <c r="N381" s="669">
        <v>134.21</v>
      </c>
    </row>
    <row r="382" spans="1:14" ht="14.4" customHeight="1" x14ac:dyDescent="0.3">
      <c r="A382" s="664" t="s">
        <v>548</v>
      </c>
      <c r="B382" s="665" t="s">
        <v>549</v>
      </c>
      <c r="C382" s="666" t="s">
        <v>561</v>
      </c>
      <c r="D382" s="667" t="s">
        <v>2160</v>
      </c>
      <c r="E382" s="666" t="s">
        <v>564</v>
      </c>
      <c r="F382" s="667" t="s">
        <v>2161</v>
      </c>
      <c r="G382" s="666" t="s">
        <v>580</v>
      </c>
      <c r="H382" s="666" t="s">
        <v>1687</v>
      </c>
      <c r="I382" s="666" t="s">
        <v>1688</v>
      </c>
      <c r="J382" s="666" t="s">
        <v>1689</v>
      </c>
      <c r="K382" s="666" t="s">
        <v>1690</v>
      </c>
      <c r="L382" s="668">
        <v>169.45999999999998</v>
      </c>
      <c r="M382" s="668">
        <v>1</v>
      </c>
      <c r="N382" s="669">
        <v>169.45999999999998</v>
      </c>
    </row>
    <row r="383" spans="1:14" ht="14.4" customHeight="1" x14ac:dyDescent="0.3">
      <c r="A383" s="664" t="s">
        <v>548</v>
      </c>
      <c r="B383" s="665" t="s">
        <v>549</v>
      </c>
      <c r="C383" s="666" t="s">
        <v>561</v>
      </c>
      <c r="D383" s="667" t="s">
        <v>2160</v>
      </c>
      <c r="E383" s="666" t="s">
        <v>564</v>
      </c>
      <c r="F383" s="667" t="s">
        <v>2161</v>
      </c>
      <c r="G383" s="666" t="s">
        <v>580</v>
      </c>
      <c r="H383" s="666" t="s">
        <v>1691</v>
      </c>
      <c r="I383" s="666" t="s">
        <v>1692</v>
      </c>
      <c r="J383" s="666" t="s">
        <v>799</v>
      </c>
      <c r="K383" s="666" t="s">
        <v>1693</v>
      </c>
      <c r="L383" s="668">
        <v>94.088863562343818</v>
      </c>
      <c r="M383" s="668">
        <v>2</v>
      </c>
      <c r="N383" s="669">
        <v>188.17772712468764</v>
      </c>
    </row>
    <row r="384" spans="1:14" ht="14.4" customHeight="1" x14ac:dyDescent="0.3">
      <c r="A384" s="664" t="s">
        <v>548</v>
      </c>
      <c r="B384" s="665" t="s">
        <v>549</v>
      </c>
      <c r="C384" s="666" t="s">
        <v>561</v>
      </c>
      <c r="D384" s="667" t="s">
        <v>2160</v>
      </c>
      <c r="E384" s="666" t="s">
        <v>564</v>
      </c>
      <c r="F384" s="667" t="s">
        <v>2161</v>
      </c>
      <c r="G384" s="666" t="s">
        <v>580</v>
      </c>
      <c r="H384" s="666" t="s">
        <v>797</v>
      </c>
      <c r="I384" s="666" t="s">
        <v>798</v>
      </c>
      <c r="J384" s="666" t="s">
        <v>799</v>
      </c>
      <c r="K384" s="666" t="s">
        <v>800</v>
      </c>
      <c r="L384" s="668">
        <v>45.190003317724837</v>
      </c>
      <c r="M384" s="668">
        <v>2</v>
      </c>
      <c r="N384" s="669">
        <v>90.380006635449675</v>
      </c>
    </row>
    <row r="385" spans="1:14" ht="14.4" customHeight="1" x14ac:dyDescent="0.3">
      <c r="A385" s="664" t="s">
        <v>548</v>
      </c>
      <c r="B385" s="665" t="s">
        <v>549</v>
      </c>
      <c r="C385" s="666" t="s">
        <v>561</v>
      </c>
      <c r="D385" s="667" t="s">
        <v>2160</v>
      </c>
      <c r="E385" s="666" t="s">
        <v>564</v>
      </c>
      <c r="F385" s="667" t="s">
        <v>2161</v>
      </c>
      <c r="G385" s="666" t="s">
        <v>580</v>
      </c>
      <c r="H385" s="666" t="s">
        <v>1694</v>
      </c>
      <c r="I385" s="666" t="s">
        <v>1695</v>
      </c>
      <c r="J385" s="666" t="s">
        <v>689</v>
      </c>
      <c r="K385" s="666" t="s">
        <v>1696</v>
      </c>
      <c r="L385" s="668">
        <v>63.753994668952423</v>
      </c>
      <c r="M385" s="668">
        <v>64</v>
      </c>
      <c r="N385" s="669">
        <v>4080.2556588129551</v>
      </c>
    </row>
    <row r="386" spans="1:14" ht="14.4" customHeight="1" x14ac:dyDescent="0.3">
      <c r="A386" s="664" t="s">
        <v>548</v>
      </c>
      <c r="B386" s="665" t="s">
        <v>549</v>
      </c>
      <c r="C386" s="666" t="s">
        <v>561</v>
      </c>
      <c r="D386" s="667" t="s">
        <v>2160</v>
      </c>
      <c r="E386" s="666" t="s">
        <v>564</v>
      </c>
      <c r="F386" s="667" t="s">
        <v>2161</v>
      </c>
      <c r="G386" s="666" t="s">
        <v>580</v>
      </c>
      <c r="H386" s="666" t="s">
        <v>1697</v>
      </c>
      <c r="I386" s="666" t="s">
        <v>1698</v>
      </c>
      <c r="J386" s="666" t="s">
        <v>811</v>
      </c>
      <c r="K386" s="666" t="s">
        <v>1699</v>
      </c>
      <c r="L386" s="668">
        <v>18.670000000000002</v>
      </c>
      <c r="M386" s="668">
        <v>2</v>
      </c>
      <c r="N386" s="669">
        <v>37.340000000000003</v>
      </c>
    </row>
    <row r="387" spans="1:14" ht="14.4" customHeight="1" x14ac:dyDescent="0.3">
      <c r="A387" s="664" t="s">
        <v>548</v>
      </c>
      <c r="B387" s="665" t="s">
        <v>549</v>
      </c>
      <c r="C387" s="666" t="s">
        <v>561</v>
      </c>
      <c r="D387" s="667" t="s">
        <v>2160</v>
      </c>
      <c r="E387" s="666" t="s">
        <v>564</v>
      </c>
      <c r="F387" s="667" t="s">
        <v>2161</v>
      </c>
      <c r="G387" s="666" t="s">
        <v>580</v>
      </c>
      <c r="H387" s="666" t="s">
        <v>1700</v>
      </c>
      <c r="I387" s="666" t="s">
        <v>1701</v>
      </c>
      <c r="J387" s="666" t="s">
        <v>1702</v>
      </c>
      <c r="K387" s="666" t="s">
        <v>1703</v>
      </c>
      <c r="L387" s="668">
        <v>26.28</v>
      </c>
      <c r="M387" s="668">
        <v>2</v>
      </c>
      <c r="N387" s="669">
        <v>52.56</v>
      </c>
    </row>
    <row r="388" spans="1:14" ht="14.4" customHeight="1" x14ac:dyDescent="0.3">
      <c r="A388" s="664" t="s">
        <v>548</v>
      </c>
      <c r="B388" s="665" t="s">
        <v>549</v>
      </c>
      <c r="C388" s="666" t="s">
        <v>561</v>
      </c>
      <c r="D388" s="667" t="s">
        <v>2160</v>
      </c>
      <c r="E388" s="666" t="s">
        <v>564</v>
      </c>
      <c r="F388" s="667" t="s">
        <v>2161</v>
      </c>
      <c r="G388" s="666" t="s">
        <v>580</v>
      </c>
      <c r="H388" s="666" t="s">
        <v>1704</v>
      </c>
      <c r="I388" s="666" t="s">
        <v>1705</v>
      </c>
      <c r="J388" s="666" t="s">
        <v>1706</v>
      </c>
      <c r="K388" s="666" t="s">
        <v>1707</v>
      </c>
      <c r="L388" s="668">
        <v>147.14000000000004</v>
      </c>
      <c r="M388" s="668">
        <v>1</v>
      </c>
      <c r="N388" s="669">
        <v>147.14000000000004</v>
      </c>
    </row>
    <row r="389" spans="1:14" ht="14.4" customHeight="1" x14ac:dyDescent="0.3">
      <c r="A389" s="664" t="s">
        <v>548</v>
      </c>
      <c r="B389" s="665" t="s">
        <v>549</v>
      </c>
      <c r="C389" s="666" t="s">
        <v>561</v>
      </c>
      <c r="D389" s="667" t="s">
        <v>2160</v>
      </c>
      <c r="E389" s="666" t="s">
        <v>564</v>
      </c>
      <c r="F389" s="667" t="s">
        <v>2161</v>
      </c>
      <c r="G389" s="666" t="s">
        <v>580</v>
      </c>
      <c r="H389" s="666" t="s">
        <v>805</v>
      </c>
      <c r="I389" s="666" t="s">
        <v>806</v>
      </c>
      <c r="J389" s="666" t="s">
        <v>807</v>
      </c>
      <c r="K389" s="666" t="s">
        <v>808</v>
      </c>
      <c r="L389" s="668">
        <v>34.66999999999998</v>
      </c>
      <c r="M389" s="668">
        <v>1</v>
      </c>
      <c r="N389" s="669">
        <v>34.66999999999998</v>
      </c>
    </row>
    <row r="390" spans="1:14" ht="14.4" customHeight="1" x14ac:dyDescent="0.3">
      <c r="A390" s="664" t="s">
        <v>548</v>
      </c>
      <c r="B390" s="665" t="s">
        <v>549</v>
      </c>
      <c r="C390" s="666" t="s">
        <v>561</v>
      </c>
      <c r="D390" s="667" t="s">
        <v>2160</v>
      </c>
      <c r="E390" s="666" t="s">
        <v>564</v>
      </c>
      <c r="F390" s="667" t="s">
        <v>2161</v>
      </c>
      <c r="G390" s="666" t="s">
        <v>580</v>
      </c>
      <c r="H390" s="666" t="s">
        <v>1708</v>
      </c>
      <c r="I390" s="666" t="s">
        <v>1709</v>
      </c>
      <c r="J390" s="666" t="s">
        <v>1710</v>
      </c>
      <c r="K390" s="666" t="s">
        <v>652</v>
      </c>
      <c r="L390" s="668">
        <v>61.839203831496562</v>
      </c>
      <c r="M390" s="668">
        <v>1</v>
      </c>
      <c r="N390" s="669">
        <v>61.839203831496562</v>
      </c>
    </row>
    <row r="391" spans="1:14" ht="14.4" customHeight="1" x14ac:dyDescent="0.3">
      <c r="A391" s="664" t="s">
        <v>548</v>
      </c>
      <c r="B391" s="665" t="s">
        <v>549</v>
      </c>
      <c r="C391" s="666" t="s">
        <v>561</v>
      </c>
      <c r="D391" s="667" t="s">
        <v>2160</v>
      </c>
      <c r="E391" s="666" t="s">
        <v>564</v>
      </c>
      <c r="F391" s="667" t="s">
        <v>2161</v>
      </c>
      <c r="G391" s="666" t="s">
        <v>580</v>
      </c>
      <c r="H391" s="666" t="s">
        <v>809</v>
      </c>
      <c r="I391" s="666" t="s">
        <v>810</v>
      </c>
      <c r="J391" s="666" t="s">
        <v>811</v>
      </c>
      <c r="K391" s="666" t="s">
        <v>812</v>
      </c>
      <c r="L391" s="668">
        <v>27.670000000000005</v>
      </c>
      <c r="M391" s="668">
        <v>10</v>
      </c>
      <c r="N391" s="669">
        <v>276.70000000000005</v>
      </c>
    </row>
    <row r="392" spans="1:14" ht="14.4" customHeight="1" x14ac:dyDescent="0.3">
      <c r="A392" s="664" t="s">
        <v>548</v>
      </c>
      <c r="B392" s="665" t="s">
        <v>549</v>
      </c>
      <c r="C392" s="666" t="s">
        <v>561</v>
      </c>
      <c r="D392" s="667" t="s">
        <v>2160</v>
      </c>
      <c r="E392" s="666" t="s">
        <v>564</v>
      </c>
      <c r="F392" s="667" t="s">
        <v>2161</v>
      </c>
      <c r="G392" s="666" t="s">
        <v>580</v>
      </c>
      <c r="H392" s="666" t="s">
        <v>817</v>
      </c>
      <c r="I392" s="666" t="s">
        <v>818</v>
      </c>
      <c r="J392" s="666" t="s">
        <v>819</v>
      </c>
      <c r="K392" s="666" t="s">
        <v>820</v>
      </c>
      <c r="L392" s="668">
        <v>126.40999999999998</v>
      </c>
      <c r="M392" s="668">
        <v>3</v>
      </c>
      <c r="N392" s="669">
        <v>379.22999999999996</v>
      </c>
    </row>
    <row r="393" spans="1:14" ht="14.4" customHeight="1" x14ac:dyDescent="0.3">
      <c r="A393" s="664" t="s">
        <v>548</v>
      </c>
      <c r="B393" s="665" t="s">
        <v>549</v>
      </c>
      <c r="C393" s="666" t="s">
        <v>561</v>
      </c>
      <c r="D393" s="667" t="s">
        <v>2160</v>
      </c>
      <c r="E393" s="666" t="s">
        <v>564</v>
      </c>
      <c r="F393" s="667" t="s">
        <v>2161</v>
      </c>
      <c r="G393" s="666" t="s">
        <v>580</v>
      </c>
      <c r="H393" s="666" t="s">
        <v>1711</v>
      </c>
      <c r="I393" s="666" t="s">
        <v>1712</v>
      </c>
      <c r="J393" s="666" t="s">
        <v>1713</v>
      </c>
      <c r="K393" s="666" t="s">
        <v>1714</v>
      </c>
      <c r="L393" s="668">
        <v>179.35689827980931</v>
      </c>
      <c r="M393" s="668">
        <v>16</v>
      </c>
      <c r="N393" s="669">
        <v>2869.710372476949</v>
      </c>
    </row>
    <row r="394" spans="1:14" ht="14.4" customHeight="1" x14ac:dyDescent="0.3">
      <c r="A394" s="664" t="s">
        <v>548</v>
      </c>
      <c r="B394" s="665" t="s">
        <v>549</v>
      </c>
      <c r="C394" s="666" t="s">
        <v>561</v>
      </c>
      <c r="D394" s="667" t="s">
        <v>2160</v>
      </c>
      <c r="E394" s="666" t="s">
        <v>564</v>
      </c>
      <c r="F394" s="667" t="s">
        <v>2161</v>
      </c>
      <c r="G394" s="666" t="s">
        <v>580</v>
      </c>
      <c r="H394" s="666" t="s">
        <v>821</v>
      </c>
      <c r="I394" s="666" t="s">
        <v>778</v>
      </c>
      <c r="J394" s="666" t="s">
        <v>822</v>
      </c>
      <c r="K394" s="666"/>
      <c r="L394" s="668">
        <v>191.13087882263463</v>
      </c>
      <c r="M394" s="668">
        <v>2</v>
      </c>
      <c r="N394" s="669">
        <v>382.26175764526926</v>
      </c>
    </row>
    <row r="395" spans="1:14" ht="14.4" customHeight="1" x14ac:dyDescent="0.3">
      <c r="A395" s="664" t="s">
        <v>548</v>
      </c>
      <c r="B395" s="665" t="s">
        <v>549</v>
      </c>
      <c r="C395" s="666" t="s">
        <v>561</v>
      </c>
      <c r="D395" s="667" t="s">
        <v>2160</v>
      </c>
      <c r="E395" s="666" t="s">
        <v>564</v>
      </c>
      <c r="F395" s="667" t="s">
        <v>2161</v>
      </c>
      <c r="G395" s="666" t="s">
        <v>580</v>
      </c>
      <c r="H395" s="666" t="s">
        <v>823</v>
      </c>
      <c r="I395" s="666" t="s">
        <v>778</v>
      </c>
      <c r="J395" s="666" t="s">
        <v>824</v>
      </c>
      <c r="K395" s="666"/>
      <c r="L395" s="668">
        <v>162.88999999999996</v>
      </c>
      <c r="M395" s="668">
        <v>15</v>
      </c>
      <c r="N395" s="669">
        <v>2443.3499999999995</v>
      </c>
    </row>
    <row r="396" spans="1:14" ht="14.4" customHeight="1" x14ac:dyDescent="0.3">
      <c r="A396" s="664" t="s">
        <v>548</v>
      </c>
      <c r="B396" s="665" t="s">
        <v>549</v>
      </c>
      <c r="C396" s="666" t="s">
        <v>561</v>
      </c>
      <c r="D396" s="667" t="s">
        <v>2160</v>
      </c>
      <c r="E396" s="666" t="s">
        <v>564</v>
      </c>
      <c r="F396" s="667" t="s">
        <v>2161</v>
      </c>
      <c r="G396" s="666" t="s">
        <v>580</v>
      </c>
      <c r="H396" s="666" t="s">
        <v>1715</v>
      </c>
      <c r="I396" s="666" t="s">
        <v>1715</v>
      </c>
      <c r="J396" s="666" t="s">
        <v>582</v>
      </c>
      <c r="K396" s="666" t="s">
        <v>1716</v>
      </c>
      <c r="L396" s="668">
        <v>192.50055315181203</v>
      </c>
      <c r="M396" s="668">
        <v>4</v>
      </c>
      <c r="N396" s="669">
        <v>770.00221260724811</v>
      </c>
    </row>
    <row r="397" spans="1:14" ht="14.4" customHeight="1" x14ac:dyDescent="0.3">
      <c r="A397" s="664" t="s">
        <v>548</v>
      </c>
      <c r="B397" s="665" t="s">
        <v>549</v>
      </c>
      <c r="C397" s="666" t="s">
        <v>561</v>
      </c>
      <c r="D397" s="667" t="s">
        <v>2160</v>
      </c>
      <c r="E397" s="666" t="s">
        <v>564</v>
      </c>
      <c r="F397" s="667" t="s">
        <v>2161</v>
      </c>
      <c r="G397" s="666" t="s">
        <v>580</v>
      </c>
      <c r="H397" s="666" t="s">
        <v>1717</v>
      </c>
      <c r="I397" s="666" t="s">
        <v>1717</v>
      </c>
      <c r="J397" s="666" t="s">
        <v>1718</v>
      </c>
      <c r="K397" s="666" t="s">
        <v>1719</v>
      </c>
      <c r="L397" s="668">
        <v>94.249999999999957</v>
      </c>
      <c r="M397" s="668">
        <v>1</v>
      </c>
      <c r="N397" s="669">
        <v>94.249999999999957</v>
      </c>
    </row>
    <row r="398" spans="1:14" ht="14.4" customHeight="1" x14ac:dyDescent="0.3">
      <c r="A398" s="664" t="s">
        <v>548</v>
      </c>
      <c r="B398" s="665" t="s">
        <v>549</v>
      </c>
      <c r="C398" s="666" t="s">
        <v>561</v>
      </c>
      <c r="D398" s="667" t="s">
        <v>2160</v>
      </c>
      <c r="E398" s="666" t="s">
        <v>564</v>
      </c>
      <c r="F398" s="667" t="s">
        <v>2161</v>
      </c>
      <c r="G398" s="666" t="s">
        <v>580</v>
      </c>
      <c r="H398" s="666" t="s">
        <v>1720</v>
      </c>
      <c r="I398" s="666" t="s">
        <v>1721</v>
      </c>
      <c r="J398" s="666" t="s">
        <v>611</v>
      </c>
      <c r="K398" s="666" t="s">
        <v>1722</v>
      </c>
      <c r="L398" s="668">
        <v>42.227305199627082</v>
      </c>
      <c r="M398" s="668">
        <v>11</v>
      </c>
      <c r="N398" s="669">
        <v>464.50035719589789</v>
      </c>
    </row>
    <row r="399" spans="1:14" ht="14.4" customHeight="1" x14ac:dyDescent="0.3">
      <c r="A399" s="664" t="s">
        <v>548</v>
      </c>
      <c r="B399" s="665" t="s">
        <v>549</v>
      </c>
      <c r="C399" s="666" t="s">
        <v>561</v>
      </c>
      <c r="D399" s="667" t="s">
        <v>2160</v>
      </c>
      <c r="E399" s="666" t="s">
        <v>564</v>
      </c>
      <c r="F399" s="667" t="s">
        <v>2161</v>
      </c>
      <c r="G399" s="666" t="s">
        <v>580</v>
      </c>
      <c r="H399" s="666" t="s">
        <v>1723</v>
      </c>
      <c r="I399" s="666" t="s">
        <v>1724</v>
      </c>
      <c r="J399" s="666" t="s">
        <v>1725</v>
      </c>
      <c r="K399" s="666" t="s">
        <v>600</v>
      </c>
      <c r="L399" s="668">
        <v>57.11959939931598</v>
      </c>
      <c r="M399" s="668">
        <v>4</v>
      </c>
      <c r="N399" s="669">
        <v>228.47839759726392</v>
      </c>
    </row>
    <row r="400" spans="1:14" ht="14.4" customHeight="1" x14ac:dyDescent="0.3">
      <c r="A400" s="664" t="s">
        <v>548</v>
      </c>
      <c r="B400" s="665" t="s">
        <v>549</v>
      </c>
      <c r="C400" s="666" t="s">
        <v>561</v>
      </c>
      <c r="D400" s="667" t="s">
        <v>2160</v>
      </c>
      <c r="E400" s="666" t="s">
        <v>564</v>
      </c>
      <c r="F400" s="667" t="s">
        <v>2161</v>
      </c>
      <c r="G400" s="666" t="s">
        <v>580</v>
      </c>
      <c r="H400" s="666" t="s">
        <v>1726</v>
      </c>
      <c r="I400" s="666" t="s">
        <v>1727</v>
      </c>
      <c r="J400" s="666" t="s">
        <v>1728</v>
      </c>
      <c r="K400" s="666" t="s">
        <v>596</v>
      </c>
      <c r="L400" s="668">
        <v>124.53244372093177</v>
      </c>
      <c r="M400" s="668">
        <v>62</v>
      </c>
      <c r="N400" s="669">
        <v>7721.0115106977692</v>
      </c>
    </row>
    <row r="401" spans="1:14" ht="14.4" customHeight="1" x14ac:dyDescent="0.3">
      <c r="A401" s="664" t="s">
        <v>548</v>
      </c>
      <c r="B401" s="665" t="s">
        <v>549</v>
      </c>
      <c r="C401" s="666" t="s">
        <v>561</v>
      </c>
      <c r="D401" s="667" t="s">
        <v>2160</v>
      </c>
      <c r="E401" s="666" t="s">
        <v>564</v>
      </c>
      <c r="F401" s="667" t="s">
        <v>2161</v>
      </c>
      <c r="G401" s="666" t="s">
        <v>580</v>
      </c>
      <c r="H401" s="666" t="s">
        <v>832</v>
      </c>
      <c r="I401" s="666" t="s">
        <v>833</v>
      </c>
      <c r="J401" s="666" t="s">
        <v>834</v>
      </c>
      <c r="K401" s="666" t="s">
        <v>835</v>
      </c>
      <c r="L401" s="668">
        <v>60.279468533441467</v>
      </c>
      <c r="M401" s="668">
        <v>1</v>
      </c>
      <c r="N401" s="669">
        <v>60.279468533441467</v>
      </c>
    </row>
    <row r="402" spans="1:14" ht="14.4" customHeight="1" x14ac:dyDescent="0.3">
      <c r="A402" s="664" t="s">
        <v>548</v>
      </c>
      <c r="B402" s="665" t="s">
        <v>549</v>
      </c>
      <c r="C402" s="666" t="s">
        <v>561</v>
      </c>
      <c r="D402" s="667" t="s">
        <v>2160</v>
      </c>
      <c r="E402" s="666" t="s">
        <v>564</v>
      </c>
      <c r="F402" s="667" t="s">
        <v>2161</v>
      </c>
      <c r="G402" s="666" t="s">
        <v>580</v>
      </c>
      <c r="H402" s="666" t="s">
        <v>840</v>
      </c>
      <c r="I402" s="666" t="s">
        <v>841</v>
      </c>
      <c r="J402" s="666" t="s">
        <v>842</v>
      </c>
      <c r="K402" s="666" t="s">
        <v>843</v>
      </c>
      <c r="L402" s="668">
        <v>112.38000000000002</v>
      </c>
      <c r="M402" s="668">
        <v>1</v>
      </c>
      <c r="N402" s="669">
        <v>112.38000000000002</v>
      </c>
    </row>
    <row r="403" spans="1:14" ht="14.4" customHeight="1" x14ac:dyDescent="0.3">
      <c r="A403" s="664" t="s">
        <v>548</v>
      </c>
      <c r="B403" s="665" t="s">
        <v>549</v>
      </c>
      <c r="C403" s="666" t="s">
        <v>561</v>
      </c>
      <c r="D403" s="667" t="s">
        <v>2160</v>
      </c>
      <c r="E403" s="666" t="s">
        <v>564</v>
      </c>
      <c r="F403" s="667" t="s">
        <v>2161</v>
      </c>
      <c r="G403" s="666" t="s">
        <v>580</v>
      </c>
      <c r="H403" s="666" t="s">
        <v>1729</v>
      </c>
      <c r="I403" s="666" t="s">
        <v>1730</v>
      </c>
      <c r="J403" s="666" t="s">
        <v>1731</v>
      </c>
      <c r="K403" s="666" t="s">
        <v>1732</v>
      </c>
      <c r="L403" s="668">
        <v>359.38</v>
      </c>
      <c r="M403" s="668">
        <v>1</v>
      </c>
      <c r="N403" s="669">
        <v>359.38</v>
      </c>
    </row>
    <row r="404" spans="1:14" ht="14.4" customHeight="1" x14ac:dyDescent="0.3">
      <c r="A404" s="664" t="s">
        <v>548</v>
      </c>
      <c r="B404" s="665" t="s">
        <v>549</v>
      </c>
      <c r="C404" s="666" t="s">
        <v>561</v>
      </c>
      <c r="D404" s="667" t="s">
        <v>2160</v>
      </c>
      <c r="E404" s="666" t="s">
        <v>564</v>
      </c>
      <c r="F404" s="667" t="s">
        <v>2161</v>
      </c>
      <c r="G404" s="666" t="s">
        <v>580</v>
      </c>
      <c r="H404" s="666" t="s">
        <v>848</v>
      </c>
      <c r="I404" s="666" t="s">
        <v>849</v>
      </c>
      <c r="J404" s="666" t="s">
        <v>850</v>
      </c>
      <c r="K404" s="666" t="s">
        <v>851</v>
      </c>
      <c r="L404" s="668">
        <v>676.2600000000001</v>
      </c>
      <c r="M404" s="668">
        <v>6</v>
      </c>
      <c r="N404" s="669">
        <v>4057.5600000000004</v>
      </c>
    </row>
    <row r="405" spans="1:14" ht="14.4" customHeight="1" x14ac:dyDescent="0.3">
      <c r="A405" s="664" t="s">
        <v>548</v>
      </c>
      <c r="B405" s="665" t="s">
        <v>549</v>
      </c>
      <c r="C405" s="666" t="s">
        <v>561</v>
      </c>
      <c r="D405" s="667" t="s">
        <v>2160</v>
      </c>
      <c r="E405" s="666" t="s">
        <v>564</v>
      </c>
      <c r="F405" s="667" t="s">
        <v>2161</v>
      </c>
      <c r="G405" s="666" t="s">
        <v>580</v>
      </c>
      <c r="H405" s="666" t="s">
        <v>852</v>
      </c>
      <c r="I405" s="666" t="s">
        <v>853</v>
      </c>
      <c r="J405" s="666" t="s">
        <v>854</v>
      </c>
      <c r="K405" s="666" t="s">
        <v>855</v>
      </c>
      <c r="L405" s="668">
        <v>1592.8000000000002</v>
      </c>
      <c r="M405" s="668">
        <v>3</v>
      </c>
      <c r="N405" s="669">
        <v>4778.4000000000005</v>
      </c>
    </row>
    <row r="406" spans="1:14" ht="14.4" customHeight="1" x14ac:dyDescent="0.3">
      <c r="A406" s="664" t="s">
        <v>548</v>
      </c>
      <c r="B406" s="665" t="s">
        <v>549</v>
      </c>
      <c r="C406" s="666" t="s">
        <v>561</v>
      </c>
      <c r="D406" s="667" t="s">
        <v>2160</v>
      </c>
      <c r="E406" s="666" t="s">
        <v>564</v>
      </c>
      <c r="F406" s="667" t="s">
        <v>2161</v>
      </c>
      <c r="G406" s="666" t="s">
        <v>580</v>
      </c>
      <c r="H406" s="666" t="s">
        <v>860</v>
      </c>
      <c r="I406" s="666" t="s">
        <v>861</v>
      </c>
      <c r="J406" s="666" t="s">
        <v>862</v>
      </c>
      <c r="K406" s="666" t="s">
        <v>863</v>
      </c>
      <c r="L406" s="668">
        <v>113.96946712815183</v>
      </c>
      <c r="M406" s="668">
        <v>3</v>
      </c>
      <c r="N406" s="669">
        <v>341.90840138445549</v>
      </c>
    </row>
    <row r="407" spans="1:14" ht="14.4" customHeight="1" x14ac:dyDescent="0.3">
      <c r="A407" s="664" t="s">
        <v>548</v>
      </c>
      <c r="B407" s="665" t="s">
        <v>549</v>
      </c>
      <c r="C407" s="666" t="s">
        <v>561</v>
      </c>
      <c r="D407" s="667" t="s">
        <v>2160</v>
      </c>
      <c r="E407" s="666" t="s">
        <v>564</v>
      </c>
      <c r="F407" s="667" t="s">
        <v>2161</v>
      </c>
      <c r="G407" s="666" t="s">
        <v>580</v>
      </c>
      <c r="H407" s="666" t="s">
        <v>1733</v>
      </c>
      <c r="I407" s="666" t="s">
        <v>1734</v>
      </c>
      <c r="J407" s="666" t="s">
        <v>1735</v>
      </c>
      <c r="K407" s="666" t="s">
        <v>1736</v>
      </c>
      <c r="L407" s="668">
        <v>74.88000000000001</v>
      </c>
      <c r="M407" s="668">
        <v>7</v>
      </c>
      <c r="N407" s="669">
        <v>524.16000000000008</v>
      </c>
    </row>
    <row r="408" spans="1:14" ht="14.4" customHeight="1" x14ac:dyDescent="0.3">
      <c r="A408" s="664" t="s">
        <v>548</v>
      </c>
      <c r="B408" s="665" t="s">
        <v>549</v>
      </c>
      <c r="C408" s="666" t="s">
        <v>561</v>
      </c>
      <c r="D408" s="667" t="s">
        <v>2160</v>
      </c>
      <c r="E408" s="666" t="s">
        <v>564</v>
      </c>
      <c r="F408" s="667" t="s">
        <v>2161</v>
      </c>
      <c r="G408" s="666" t="s">
        <v>580</v>
      </c>
      <c r="H408" s="666" t="s">
        <v>868</v>
      </c>
      <c r="I408" s="666" t="s">
        <v>869</v>
      </c>
      <c r="J408" s="666" t="s">
        <v>870</v>
      </c>
      <c r="K408" s="666" t="s">
        <v>871</v>
      </c>
      <c r="L408" s="668">
        <v>241.99993273224294</v>
      </c>
      <c r="M408" s="668">
        <v>100.1</v>
      </c>
      <c r="N408" s="669">
        <v>24224.193266497517</v>
      </c>
    </row>
    <row r="409" spans="1:14" ht="14.4" customHeight="1" x14ac:dyDescent="0.3">
      <c r="A409" s="664" t="s">
        <v>548</v>
      </c>
      <c r="B409" s="665" t="s">
        <v>549</v>
      </c>
      <c r="C409" s="666" t="s">
        <v>561</v>
      </c>
      <c r="D409" s="667" t="s">
        <v>2160</v>
      </c>
      <c r="E409" s="666" t="s">
        <v>564</v>
      </c>
      <c r="F409" s="667" t="s">
        <v>2161</v>
      </c>
      <c r="G409" s="666" t="s">
        <v>580</v>
      </c>
      <c r="H409" s="666" t="s">
        <v>1737</v>
      </c>
      <c r="I409" s="666" t="s">
        <v>1738</v>
      </c>
      <c r="J409" s="666" t="s">
        <v>1739</v>
      </c>
      <c r="K409" s="666" t="s">
        <v>1740</v>
      </c>
      <c r="L409" s="668">
        <v>107.66</v>
      </c>
      <c r="M409" s="668">
        <v>1</v>
      </c>
      <c r="N409" s="669">
        <v>107.66</v>
      </c>
    </row>
    <row r="410" spans="1:14" ht="14.4" customHeight="1" x14ac:dyDescent="0.3">
      <c r="A410" s="664" t="s">
        <v>548</v>
      </c>
      <c r="B410" s="665" t="s">
        <v>549</v>
      </c>
      <c r="C410" s="666" t="s">
        <v>561</v>
      </c>
      <c r="D410" s="667" t="s">
        <v>2160</v>
      </c>
      <c r="E410" s="666" t="s">
        <v>564</v>
      </c>
      <c r="F410" s="667" t="s">
        <v>2161</v>
      </c>
      <c r="G410" s="666" t="s">
        <v>580</v>
      </c>
      <c r="H410" s="666" t="s">
        <v>1741</v>
      </c>
      <c r="I410" s="666" t="s">
        <v>1742</v>
      </c>
      <c r="J410" s="666" t="s">
        <v>1743</v>
      </c>
      <c r="K410" s="666" t="s">
        <v>1744</v>
      </c>
      <c r="L410" s="668">
        <v>56.609999999999992</v>
      </c>
      <c r="M410" s="668">
        <v>1</v>
      </c>
      <c r="N410" s="669">
        <v>56.609999999999992</v>
      </c>
    </row>
    <row r="411" spans="1:14" ht="14.4" customHeight="1" x14ac:dyDescent="0.3">
      <c r="A411" s="664" t="s">
        <v>548</v>
      </c>
      <c r="B411" s="665" t="s">
        <v>549</v>
      </c>
      <c r="C411" s="666" t="s">
        <v>561</v>
      </c>
      <c r="D411" s="667" t="s">
        <v>2160</v>
      </c>
      <c r="E411" s="666" t="s">
        <v>564</v>
      </c>
      <c r="F411" s="667" t="s">
        <v>2161</v>
      </c>
      <c r="G411" s="666" t="s">
        <v>580</v>
      </c>
      <c r="H411" s="666" t="s">
        <v>1745</v>
      </c>
      <c r="I411" s="666" t="s">
        <v>1746</v>
      </c>
      <c r="J411" s="666" t="s">
        <v>1747</v>
      </c>
      <c r="K411" s="666" t="s">
        <v>1748</v>
      </c>
      <c r="L411" s="668">
        <v>1704.5600000000004</v>
      </c>
      <c r="M411" s="668">
        <v>4</v>
      </c>
      <c r="N411" s="669">
        <v>6818.2400000000016</v>
      </c>
    </row>
    <row r="412" spans="1:14" ht="14.4" customHeight="1" x14ac:dyDescent="0.3">
      <c r="A412" s="664" t="s">
        <v>548</v>
      </c>
      <c r="B412" s="665" t="s">
        <v>549</v>
      </c>
      <c r="C412" s="666" t="s">
        <v>561</v>
      </c>
      <c r="D412" s="667" t="s">
        <v>2160</v>
      </c>
      <c r="E412" s="666" t="s">
        <v>564</v>
      </c>
      <c r="F412" s="667" t="s">
        <v>2161</v>
      </c>
      <c r="G412" s="666" t="s">
        <v>580</v>
      </c>
      <c r="H412" s="666" t="s">
        <v>1749</v>
      </c>
      <c r="I412" s="666" t="s">
        <v>1750</v>
      </c>
      <c r="J412" s="666" t="s">
        <v>1751</v>
      </c>
      <c r="K412" s="666" t="s">
        <v>1752</v>
      </c>
      <c r="L412" s="668">
        <v>32.19</v>
      </c>
      <c r="M412" s="668">
        <v>1</v>
      </c>
      <c r="N412" s="669">
        <v>32.19</v>
      </c>
    </row>
    <row r="413" spans="1:14" ht="14.4" customHeight="1" x14ac:dyDescent="0.3">
      <c r="A413" s="664" t="s">
        <v>548</v>
      </c>
      <c r="B413" s="665" t="s">
        <v>549</v>
      </c>
      <c r="C413" s="666" t="s">
        <v>561</v>
      </c>
      <c r="D413" s="667" t="s">
        <v>2160</v>
      </c>
      <c r="E413" s="666" t="s">
        <v>564</v>
      </c>
      <c r="F413" s="667" t="s">
        <v>2161</v>
      </c>
      <c r="G413" s="666" t="s">
        <v>580</v>
      </c>
      <c r="H413" s="666" t="s">
        <v>880</v>
      </c>
      <c r="I413" s="666" t="s">
        <v>881</v>
      </c>
      <c r="J413" s="666" t="s">
        <v>697</v>
      </c>
      <c r="K413" s="666" t="s">
        <v>882</v>
      </c>
      <c r="L413" s="668">
        <v>57.010960332347771</v>
      </c>
      <c r="M413" s="668">
        <v>52</v>
      </c>
      <c r="N413" s="669">
        <v>2964.5699372820841</v>
      </c>
    </row>
    <row r="414" spans="1:14" ht="14.4" customHeight="1" x14ac:dyDescent="0.3">
      <c r="A414" s="664" t="s">
        <v>548</v>
      </c>
      <c r="B414" s="665" t="s">
        <v>549</v>
      </c>
      <c r="C414" s="666" t="s">
        <v>561</v>
      </c>
      <c r="D414" s="667" t="s">
        <v>2160</v>
      </c>
      <c r="E414" s="666" t="s">
        <v>564</v>
      </c>
      <c r="F414" s="667" t="s">
        <v>2161</v>
      </c>
      <c r="G414" s="666" t="s">
        <v>580</v>
      </c>
      <c r="H414" s="666" t="s">
        <v>1753</v>
      </c>
      <c r="I414" s="666" t="s">
        <v>1754</v>
      </c>
      <c r="J414" s="666" t="s">
        <v>1755</v>
      </c>
      <c r="K414" s="666" t="s">
        <v>1756</v>
      </c>
      <c r="L414" s="668">
        <v>563.15</v>
      </c>
      <c r="M414" s="668">
        <v>1</v>
      </c>
      <c r="N414" s="669">
        <v>563.15</v>
      </c>
    </row>
    <row r="415" spans="1:14" ht="14.4" customHeight="1" x14ac:dyDescent="0.3">
      <c r="A415" s="664" t="s">
        <v>548</v>
      </c>
      <c r="B415" s="665" t="s">
        <v>549</v>
      </c>
      <c r="C415" s="666" t="s">
        <v>561</v>
      </c>
      <c r="D415" s="667" t="s">
        <v>2160</v>
      </c>
      <c r="E415" s="666" t="s">
        <v>564</v>
      </c>
      <c r="F415" s="667" t="s">
        <v>2161</v>
      </c>
      <c r="G415" s="666" t="s">
        <v>580</v>
      </c>
      <c r="H415" s="666" t="s">
        <v>1757</v>
      </c>
      <c r="I415" s="666" t="s">
        <v>1758</v>
      </c>
      <c r="J415" s="666" t="s">
        <v>1759</v>
      </c>
      <c r="K415" s="666" t="s">
        <v>1760</v>
      </c>
      <c r="L415" s="668">
        <v>47.099889958098252</v>
      </c>
      <c r="M415" s="668">
        <v>3</v>
      </c>
      <c r="N415" s="669">
        <v>141.29966987429475</v>
      </c>
    </row>
    <row r="416" spans="1:14" ht="14.4" customHeight="1" x14ac:dyDescent="0.3">
      <c r="A416" s="664" t="s">
        <v>548</v>
      </c>
      <c r="B416" s="665" t="s">
        <v>549</v>
      </c>
      <c r="C416" s="666" t="s">
        <v>561</v>
      </c>
      <c r="D416" s="667" t="s">
        <v>2160</v>
      </c>
      <c r="E416" s="666" t="s">
        <v>564</v>
      </c>
      <c r="F416" s="667" t="s">
        <v>2161</v>
      </c>
      <c r="G416" s="666" t="s">
        <v>580</v>
      </c>
      <c r="H416" s="666" t="s">
        <v>1761</v>
      </c>
      <c r="I416" s="666" t="s">
        <v>1762</v>
      </c>
      <c r="J416" s="666" t="s">
        <v>1763</v>
      </c>
      <c r="K416" s="666" t="s">
        <v>1086</v>
      </c>
      <c r="L416" s="668">
        <v>52.170001767982761</v>
      </c>
      <c r="M416" s="668">
        <v>3</v>
      </c>
      <c r="N416" s="669">
        <v>156.51000530394828</v>
      </c>
    </row>
    <row r="417" spans="1:14" ht="14.4" customHeight="1" x14ac:dyDescent="0.3">
      <c r="A417" s="664" t="s">
        <v>548</v>
      </c>
      <c r="B417" s="665" t="s">
        <v>549</v>
      </c>
      <c r="C417" s="666" t="s">
        <v>561</v>
      </c>
      <c r="D417" s="667" t="s">
        <v>2160</v>
      </c>
      <c r="E417" s="666" t="s">
        <v>564</v>
      </c>
      <c r="F417" s="667" t="s">
        <v>2161</v>
      </c>
      <c r="G417" s="666" t="s">
        <v>580</v>
      </c>
      <c r="H417" s="666" t="s">
        <v>1764</v>
      </c>
      <c r="I417" s="666" t="s">
        <v>1765</v>
      </c>
      <c r="J417" s="666" t="s">
        <v>1766</v>
      </c>
      <c r="K417" s="666" t="s">
        <v>1767</v>
      </c>
      <c r="L417" s="668">
        <v>75.20999999999998</v>
      </c>
      <c r="M417" s="668">
        <v>1</v>
      </c>
      <c r="N417" s="669">
        <v>75.20999999999998</v>
      </c>
    </row>
    <row r="418" spans="1:14" ht="14.4" customHeight="1" x14ac:dyDescent="0.3">
      <c r="A418" s="664" t="s">
        <v>548</v>
      </c>
      <c r="B418" s="665" t="s">
        <v>549</v>
      </c>
      <c r="C418" s="666" t="s">
        <v>561</v>
      </c>
      <c r="D418" s="667" t="s">
        <v>2160</v>
      </c>
      <c r="E418" s="666" t="s">
        <v>564</v>
      </c>
      <c r="F418" s="667" t="s">
        <v>2161</v>
      </c>
      <c r="G418" s="666" t="s">
        <v>580</v>
      </c>
      <c r="H418" s="666" t="s">
        <v>889</v>
      </c>
      <c r="I418" s="666" t="s">
        <v>778</v>
      </c>
      <c r="J418" s="666" t="s">
        <v>890</v>
      </c>
      <c r="K418" s="666"/>
      <c r="L418" s="668">
        <v>148.24</v>
      </c>
      <c r="M418" s="668">
        <v>3</v>
      </c>
      <c r="N418" s="669">
        <v>444.72</v>
      </c>
    </row>
    <row r="419" spans="1:14" ht="14.4" customHeight="1" x14ac:dyDescent="0.3">
      <c r="A419" s="664" t="s">
        <v>548</v>
      </c>
      <c r="B419" s="665" t="s">
        <v>549</v>
      </c>
      <c r="C419" s="666" t="s">
        <v>561</v>
      </c>
      <c r="D419" s="667" t="s">
        <v>2160</v>
      </c>
      <c r="E419" s="666" t="s">
        <v>564</v>
      </c>
      <c r="F419" s="667" t="s">
        <v>2161</v>
      </c>
      <c r="G419" s="666" t="s">
        <v>580</v>
      </c>
      <c r="H419" s="666" t="s">
        <v>895</v>
      </c>
      <c r="I419" s="666" t="s">
        <v>896</v>
      </c>
      <c r="J419" s="666" t="s">
        <v>897</v>
      </c>
      <c r="K419" s="666" t="s">
        <v>898</v>
      </c>
      <c r="L419" s="668">
        <v>180.15999999999994</v>
      </c>
      <c r="M419" s="668">
        <v>3</v>
      </c>
      <c r="N419" s="669">
        <v>540.47999999999979</v>
      </c>
    </row>
    <row r="420" spans="1:14" ht="14.4" customHeight="1" x14ac:dyDescent="0.3">
      <c r="A420" s="664" t="s">
        <v>548</v>
      </c>
      <c r="B420" s="665" t="s">
        <v>549</v>
      </c>
      <c r="C420" s="666" t="s">
        <v>561</v>
      </c>
      <c r="D420" s="667" t="s">
        <v>2160</v>
      </c>
      <c r="E420" s="666" t="s">
        <v>564</v>
      </c>
      <c r="F420" s="667" t="s">
        <v>2161</v>
      </c>
      <c r="G420" s="666" t="s">
        <v>580</v>
      </c>
      <c r="H420" s="666" t="s">
        <v>902</v>
      </c>
      <c r="I420" s="666" t="s">
        <v>903</v>
      </c>
      <c r="J420" s="666" t="s">
        <v>904</v>
      </c>
      <c r="K420" s="666" t="s">
        <v>905</v>
      </c>
      <c r="L420" s="668">
        <v>47.60997115617819</v>
      </c>
      <c r="M420" s="668">
        <v>18</v>
      </c>
      <c r="N420" s="669">
        <v>856.9794808112074</v>
      </c>
    </row>
    <row r="421" spans="1:14" ht="14.4" customHeight="1" x14ac:dyDescent="0.3">
      <c r="A421" s="664" t="s">
        <v>548</v>
      </c>
      <c r="B421" s="665" t="s">
        <v>549</v>
      </c>
      <c r="C421" s="666" t="s">
        <v>561</v>
      </c>
      <c r="D421" s="667" t="s">
        <v>2160</v>
      </c>
      <c r="E421" s="666" t="s">
        <v>564</v>
      </c>
      <c r="F421" s="667" t="s">
        <v>2161</v>
      </c>
      <c r="G421" s="666" t="s">
        <v>580</v>
      </c>
      <c r="H421" s="666" t="s">
        <v>913</v>
      </c>
      <c r="I421" s="666" t="s">
        <v>914</v>
      </c>
      <c r="J421" s="666" t="s">
        <v>915</v>
      </c>
      <c r="K421" s="666" t="s">
        <v>916</v>
      </c>
      <c r="L421" s="668">
        <v>242.17000000000021</v>
      </c>
      <c r="M421" s="668">
        <v>1</v>
      </c>
      <c r="N421" s="669">
        <v>242.17000000000021</v>
      </c>
    </row>
    <row r="422" spans="1:14" ht="14.4" customHeight="1" x14ac:dyDescent="0.3">
      <c r="A422" s="664" t="s">
        <v>548</v>
      </c>
      <c r="B422" s="665" t="s">
        <v>549</v>
      </c>
      <c r="C422" s="666" t="s">
        <v>561</v>
      </c>
      <c r="D422" s="667" t="s">
        <v>2160</v>
      </c>
      <c r="E422" s="666" t="s">
        <v>564</v>
      </c>
      <c r="F422" s="667" t="s">
        <v>2161</v>
      </c>
      <c r="G422" s="666" t="s">
        <v>580</v>
      </c>
      <c r="H422" s="666" t="s">
        <v>1768</v>
      </c>
      <c r="I422" s="666" t="s">
        <v>778</v>
      </c>
      <c r="J422" s="666" t="s">
        <v>1769</v>
      </c>
      <c r="K422" s="666" t="s">
        <v>1770</v>
      </c>
      <c r="L422" s="668">
        <v>43.521759999999986</v>
      </c>
      <c r="M422" s="668">
        <v>25</v>
      </c>
      <c r="N422" s="669">
        <v>1088.0439999999996</v>
      </c>
    </row>
    <row r="423" spans="1:14" ht="14.4" customHeight="1" x14ac:dyDescent="0.3">
      <c r="A423" s="664" t="s">
        <v>548</v>
      </c>
      <c r="B423" s="665" t="s">
        <v>549</v>
      </c>
      <c r="C423" s="666" t="s">
        <v>561</v>
      </c>
      <c r="D423" s="667" t="s">
        <v>2160</v>
      </c>
      <c r="E423" s="666" t="s">
        <v>564</v>
      </c>
      <c r="F423" s="667" t="s">
        <v>2161</v>
      </c>
      <c r="G423" s="666" t="s">
        <v>580</v>
      </c>
      <c r="H423" s="666" t="s">
        <v>1771</v>
      </c>
      <c r="I423" s="666" t="s">
        <v>1772</v>
      </c>
      <c r="J423" s="666" t="s">
        <v>1773</v>
      </c>
      <c r="K423" s="666" t="s">
        <v>600</v>
      </c>
      <c r="L423" s="668">
        <v>71.010000000000005</v>
      </c>
      <c r="M423" s="668">
        <v>2</v>
      </c>
      <c r="N423" s="669">
        <v>142.02000000000001</v>
      </c>
    </row>
    <row r="424" spans="1:14" ht="14.4" customHeight="1" x14ac:dyDescent="0.3">
      <c r="A424" s="664" t="s">
        <v>548</v>
      </c>
      <c r="B424" s="665" t="s">
        <v>549</v>
      </c>
      <c r="C424" s="666" t="s">
        <v>561</v>
      </c>
      <c r="D424" s="667" t="s">
        <v>2160</v>
      </c>
      <c r="E424" s="666" t="s">
        <v>564</v>
      </c>
      <c r="F424" s="667" t="s">
        <v>2161</v>
      </c>
      <c r="G424" s="666" t="s">
        <v>580</v>
      </c>
      <c r="H424" s="666" t="s">
        <v>1774</v>
      </c>
      <c r="I424" s="666" t="s">
        <v>1775</v>
      </c>
      <c r="J424" s="666" t="s">
        <v>1525</v>
      </c>
      <c r="K424" s="666" t="s">
        <v>1776</v>
      </c>
      <c r="L424" s="668">
        <v>254.98000410615279</v>
      </c>
      <c r="M424" s="668">
        <v>14</v>
      </c>
      <c r="N424" s="669">
        <v>3569.720057486139</v>
      </c>
    </row>
    <row r="425" spans="1:14" ht="14.4" customHeight="1" x14ac:dyDescent="0.3">
      <c r="A425" s="664" t="s">
        <v>548</v>
      </c>
      <c r="B425" s="665" t="s">
        <v>549</v>
      </c>
      <c r="C425" s="666" t="s">
        <v>561</v>
      </c>
      <c r="D425" s="667" t="s">
        <v>2160</v>
      </c>
      <c r="E425" s="666" t="s">
        <v>564</v>
      </c>
      <c r="F425" s="667" t="s">
        <v>2161</v>
      </c>
      <c r="G425" s="666" t="s">
        <v>580</v>
      </c>
      <c r="H425" s="666" t="s">
        <v>1777</v>
      </c>
      <c r="I425" s="666" t="s">
        <v>1778</v>
      </c>
      <c r="J425" s="666" t="s">
        <v>1779</v>
      </c>
      <c r="K425" s="666" t="s">
        <v>1780</v>
      </c>
      <c r="L425" s="668">
        <v>851.4</v>
      </c>
      <c r="M425" s="668">
        <v>1</v>
      </c>
      <c r="N425" s="669">
        <v>851.4</v>
      </c>
    </row>
    <row r="426" spans="1:14" ht="14.4" customHeight="1" x14ac:dyDescent="0.3">
      <c r="A426" s="664" t="s">
        <v>548</v>
      </c>
      <c r="B426" s="665" t="s">
        <v>549</v>
      </c>
      <c r="C426" s="666" t="s">
        <v>561</v>
      </c>
      <c r="D426" s="667" t="s">
        <v>2160</v>
      </c>
      <c r="E426" s="666" t="s">
        <v>564</v>
      </c>
      <c r="F426" s="667" t="s">
        <v>2161</v>
      </c>
      <c r="G426" s="666" t="s">
        <v>580</v>
      </c>
      <c r="H426" s="666" t="s">
        <v>1781</v>
      </c>
      <c r="I426" s="666" t="s">
        <v>1782</v>
      </c>
      <c r="J426" s="666" t="s">
        <v>1783</v>
      </c>
      <c r="K426" s="666" t="s">
        <v>1784</v>
      </c>
      <c r="L426" s="668">
        <v>262.04000000000019</v>
      </c>
      <c r="M426" s="668">
        <v>2</v>
      </c>
      <c r="N426" s="669">
        <v>524.08000000000038</v>
      </c>
    </row>
    <row r="427" spans="1:14" ht="14.4" customHeight="1" x14ac:dyDescent="0.3">
      <c r="A427" s="664" t="s">
        <v>548</v>
      </c>
      <c r="B427" s="665" t="s">
        <v>549</v>
      </c>
      <c r="C427" s="666" t="s">
        <v>561</v>
      </c>
      <c r="D427" s="667" t="s">
        <v>2160</v>
      </c>
      <c r="E427" s="666" t="s">
        <v>564</v>
      </c>
      <c r="F427" s="667" t="s">
        <v>2161</v>
      </c>
      <c r="G427" s="666" t="s">
        <v>580</v>
      </c>
      <c r="H427" s="666" t="s">
        <v>1785</v>
      </c>
      <c r="I427" s="666" t="s">
        <v>1786</v>
      </c>
      <c r="J427" s="666" t="s">
        <v>571</v>
      </c>
      <c r="K427" s="666" t="s">
        <v>1787</v>
      </c>
      <c r="L427" s="668">
        <v>85.750052619109724</v>
      </c>
      <c r="M427" s="668">
        <v>49</v>
      </c>
      <c r="N427" s="669">
        <v>4201.7525783363762</v>
      </c>
    </row>
    <row r="428" spans="1:14" ht="14.4" customHeight="1" x14ac:dyDescent="0.3">
      <c r="A428" s="664" t="s">
        <v>548</v>
      </c>
      <c r="B428" s="665" t="s">
        <v>549</v>
      </c>
      <c r="C428" s="666" t="s">
        <v>561</v>
      </c>
      <c r="D428" s="667" t="s">
        <v>2160</v>
      </c>
      <c r="E428" s="666" t="s">
        <v>564</v>
      </c>
      <c r="F428" s="667" t="s">
        <v>2161</v>
      </c>
      <c r="G428" s="666" t="s">
        <v>580</v>
      </c>
      <c r="H428" s="666" t="s">
        <v>1788</v>
      </c>
      <c r="I428" s="666" t="s">
        <v>1789</v>
      </c>
      <c r="J428" s="666" t="s">
        <v>1790</v>
      </c>
      <c r="K428" s="666" t="s">
        <v>835</v>
      </c>
      <c r="L428" s="668">
        <v>57.940000000000012</v>
      </c>
      <c r="M428" s="668">
        <v>1</v>
      </c>
      <c r="N428" s="669">
        <v>57.940000000000012</v>
      </c>
    </row>
    <row r="429" spans="1:14" ht="14.4" customHeight="1" x14ac:dyDescent="0.3">
      <c r="A429" s="664" t="s">
        <v>548</v>
      </c>
      <c r="B429" s="665" t="s">
        <v>549</v>
      </c>
      <c r="C429" s="666" t="s">
        <v>561</v>
      </c>
      <c r="D429" s="667" t="s">
        <v>2160</v>
      </c>
      <c r="E429" s="666" t="s">
        <v>564</v>
      </c>
      <c r="F429" s="667" t="s">
        <v>2161</v>
      </c>
      <c r="G429" s="666" t="s">
        <v>580</v>
      </c>
      <c r="H429" s="666" t="s">
        <v>934</v>
      </c>
      <c r="I429" s="666" t="s">
        <v>935</v>
      </c>
      <c r="J429" s="666" t="s">
        <v>936</v>
      </c>
      <c r="K429" s="666" t="s">
        <v>937</v>
      </c>
      <c r="L429" s="668">
        <v>98.450000000000017</v>
      </c>
      <c r="M429" s="668">
        <v>1</v>
      </c>
      <c r="N429" s="669">
        <v>98.450000000000017</v>
      </c>
    </row>
    <row r="430" spans="1:14" ht="14.4" customHeight="1" x14ac:dyDescent="0.3">
      <c r="A430" s="664" t="s">
        <v>548</v>
      </c>
      <c r="B430" s="665" t="s">
        <v>549</v>
      </c>
      <c r="C430" s="666" t="s">
        <v>561</v>
      </c>
      <c r="D430" s="667" t="s">
        <v>2160</v>
      </c>
      <c r="E430" s="666" t="s">
        <v>564</v>
      </c>
      <c r="F430" s="667" t="s">
        <v>2161</v>
      </c>
      <c r="G430" s="666" t="s">
        <v>580</v>
      </c>
      <c r="H430" s="666" t="s">
        <v>1791</v>
      </c>
      <c r="I430" s="666" t="s">
        <v>1792</v>
      </c>
      <c r="J430" s="666" t="s">
        <v>1793</v>
      </c>
      <c r="K430" s="666" t="s">
        <v>1794</v>
      </c>
      <c r="L430" s="668">
        <v>26.910000000000011</v>
      </c>
      <c r="M430" s="668">
        <v>1</v>
      </c>
      <c r="N430" s="669">
        <v>26.910000000000011</v>
      </c>
    </row>
    <row r="431" spans="1:14" ht="14.4" customHeight="1" x14ac:dyDescent="0.3">
      <c r="A431" s="664" t="s">
        <v>548</v>
      </c>
      <c r="B431" s="665" t="s">
        <v>549</v>
      </c>
      <c r="C431" s="666" t="s">
        <v>561</v>
      </c>
      <c r="D431" s="667" t="s">
        <v>2160</v>
      </c>
      <c r="E431" s="666" t="s">
        <v>564</v>
      </c>
      <c r="F431" s="667" t="s">
        <v>2161</v>
      </c>
      <c r="G431" s="666" t="s">
        <v>580</v>
      </c>
      <c r="H431" s="666" t="s">
        <v>948</v>
      </c>
      <c r="I431" s="666" t="s">
        <v>949</v>
      </c>
      <c r="J431" s="666" t="s">
        <v>950</v>
      </c>
      <c r="K431" s="666" t="s">
        <v>951</v>
      </c>
      <c r="L431" s="668">
        <v>103.39884778697761</v>
      </c>
      <c r="M431" s="668">
        <v>8</v>
      </c>
      <c r="N431" s="669">
        <v>827.1907822958209</v>
      </c>
    </row>
    <row r="432" spans="1:14" ht="14.4" customHeight="1" x14ac:dyDescent="0.3">
      <c r="A432" s="664" t="s">
        <v>548</v>
      </c>
      <c r="B432" s="665" t="s">
        <v>549</v>
      </c>
      <c r="C432" s="666" t="s">
        <v>561</v>
      </c>
      <c r="D432" s="667" t="s">
        <v>2160</v>
      </c>
      <c r="E432" s="666" t="s">
        <v>564</v>
      </c>
      <c r="F432" s="667" t="s">
        <v>2161</v>
      </c>
      <c r="G432" s="666" t="s">
        <v>580</v>
      </c>
      <c r="H432" s="666" t="s">
        <v>1795</v>
      </c>
      <c r="I432" s="666" t="s">
        <v>1796</v>
      </c>
      <c r="J432" s="666" t="s">
        <v>1797</v>
      </c>
      <c r="K432" s="666" t="s">
        <v>1798</v>
      </c>
      <c r="L432" s="668">
        <v>1001.0800000000003</v>
      </c>
      <c r="M432" s="668">
        <v>1</v>
      </c>
      <c r="N432" s="669">
        <v>1001.0800000000003</v>
      </c>
    </row>
    <row r="433" spans="1:14" ht="14.4" customHeight="1" x14ac:dyDescent="0.3">
      <c r="A433" s="664" t="s">
        <v>548</v>
      </c>
      <c r="B433" s="665" t="s">
        <v>549</v>
      </c>
      <c r="C433" s="666" t="s">
        <v>561</v>
      </c>
      <c r="D433" s="667" t="s">
        <v>2160</v>
      </c>
      <c r="E433" s="666" t="s">
        <v>564</v>
      </c>
      <c r="F433" s="667" t="s">
        <v>2161</v>
      </c>
      <c r="G433" s="666" t="s">
        <v>580</v>
      </c>
      <c r="H433" s="666" t="s">
        <v>1799</v>
      </c>
      <c r="I433" s="666" t="s">
        <v>1800</v>
      </c>
      <c r="J433" s="666" t="s">
        <v>1801</v>
      </c>
      <c r="K433" s="666" t="s">
        <v>1802</v>
      </c>
      <c r="L433" s="668">
        <v>3569.28</v>
      </c>
      <c r="M433" s="668">
        <v>1</v>
      </c>
      <c r="N433" s="669">
        <v>3569.28</v>
      </c>
    </row>
    <row r="434" spans="1:14" ht="14.4" customHeight="1" x14ac:dyDescent="0.3">
      <c r="A434" s="664" t="s">
        <v>548</v>
      </c>
      <c r="B434" s="665" t="s">
        <v>549</v>
      </c>
      <c r="C434" s="666" t="s">
        <v>561</v>
      </c>
      <c r="D434" s="667" t="s">
        <v>2160</v>
      </c>
      <c r="E434" s="666" t="s">
        <v>564</v>
      </c>
      <c r="F434" s="667" t="s">
        <v>2161</v>
      </c>
      <c r="G434" s="666" t="s">
        <v>580</v>
      </c>
      <c r="H434" s="666" t="s">
        <v>1803</v>
      </c>
      <c r="I434" s="666" t="s">
        <v>1804</v>
      </c>
      <c r="J434" s="666" t="s">
        <v>1805</v>
      </c>
      <c r="K434" s="666" t="s">
        <v>1806</v>
      </c>
      <c r="L434" s="668">
        <v>290.5</v>
      </c>
      <c r="M434" s="668">
        <v>1</v>
      </c>
      <c r="N434" s="669">
        <v>290.5</v>
      </c>
    </row>
    <row r="435" spans="1:14" ht="14.4" customHeight="1" x14ac:dyDescent="0.3">
      <c r="A435" s="664" t="s">
        <v>548</v>
      </c>
      <c r="B435" s="665" t="s">
        <v>549</v>
      </c>
      <c r="C435" s="666" t="s">
        <v>561</v>
      </c>
      <c r="D435" s="667" t="s">
        <v>2160</v>
      </c>
      <c r="E435" s="666" t="s">
        <v>564</v>
      </c>
      <c r="F435" s="667" t="s">
        <v>2161</v>
      </c>
      <c r="G435" s="666" t="s">
        <v>580</v>
      </c>
      <c r="H435" s="666" t="s">
        <v>952</v>
      </c>
      <c r="I435" s="666" t="s">
        <v>953</v>
      </c>
      <c r="J435" s="666" t="s">
        <v>954</v>
      </c>
      <c r="K435" s="666" t="s">
        <v>955</v>
      </c>
      <c r="L435" s="668">
        <v>48.197824604498869</v>
      </c>
      <c r="M435" s="668">
        <v>63</v>
      </c>
      <c r="N435" s="669">
        <v>3036.462950083429</v>
      </c>
    </row>
    <row r="436" spans="1:14" ht="14.4" customHeight="1" x14ac:dyDescent="0.3">
      <c r="A436" s="664" t="s">
        <v>548</v>
      </c>
      <c r="B436" s="665" t="s">
        <v>549</v>
      </c>
      <c r="C436" s="666" t="s">
        <v>561</v>
      </c>
      <c r="D436" s="667" t="s">
        <v>2160</v>
      </c>
      <c r="E436" s="666" t="s">
        <v>564</v>
      </c>
      <c r="F436" s="667" t="s">
        <v>2161</v>
      </c>
      <c r="G436" s="666" t="s">
        <v>580</v>
      </c>
      <c r="H436" s="666" t="s">
        <v>956</v>
      </c>
      <c r="I436" s="666" t="s">
        <v>957</v>
      </c>
      <c r="J436" s="666" t="s">
        <v>958</v>
      </c>
      <c r="K436" s="666" t="s">
        <v>959</v>
      </c>
      <c r="L436" s="668">
        <v>105.81</v>
      </c>
      <c r="M436" s="668">
        <v>8</v>
      </c>
      <c r="N436" s="669">
        <v>846.48</v>
      </c>
    </row>
    <row r="437" spans="1:14" ht="14.4" customHeight="1" x14ac:dyDescent="0.3">
      <c r="A437" s="664" t="s">
        <v>548</v>
      </c>
      <c r="B437" s="665" t="s">
        <v>549</v>
      </c>
      <c r="C437" s="666" t="s">
        <v>561</v>
      </c>
      <c r="D437" s="667" t="s">
        <v>2160</v>
      </c>
      <c r="E437" s="666" t="s">
        <v>564</v>
      </c>
      <c r="F437" s="667" t="s">
        <v>2161</v>
      </c>
      <c r="G437" s="666" t="s">
        <v>580</v>
      </c>
      <c r="H437" s="666" t="s">
        <v>972</v>
      </c>
      <c r="I437" s="666" t="s">
        <v>778</v>
      </c>
      <c r="J437" s="666" t="s">
        <v>973</v>
      </c>
      <c r="K437" s="666"/>
      <c r="L437" s="668">
        <v>102.35296309624944</v>
      </c>
      <c r="M437" s="668">
        <v>27</v>
      </c>
      <c r="N437" s="669">
        <v>2763.5300035987348</v>
      </c>
    </row>
    <row r="438" spans="1:14" ht="14.4" customHeight="1" x14ac:dyDescent="0.3">
      <c r="A438" s="664" t="s">
        <v>548</v>
      </c>
      <c r="B438" s="665" t="s">
        <v>549</v>
      </c>
      <c r="C438" s="666" t="s">
        <v>561</v>
      </c>
      <c r="D438" s="667" t="s">
        <v>2160</v>
      </c>
      <c r="E438" s="666" t="s">
        <v>564</v>
      </c>
      <c r="F438" s="667" t="s">
        <v>2161</v>
      </c>
      <c r="G438" s="666" t="s">
        <v>580</v>
      </c>
      <c r="H438" s="666" t="s">
        <v>1807</v>
      </c>
      <c r="I438" s="666" t="s">
        <v>778</v>
      </c>
      <c r="J438" s="666" t="s">
        <v>1808</v>
      </c>
      <c r="K438" s="666"/>
      <c r="L438" s="668">
        <v>143.52500000000001</v>
      </c>
      <c r="M438" s="668">
        <v>6</v>
      </c>
      <c r="N438" s="669">
        <v>861.15</v>
      </c>
    </row>
    <row r="439" spans="1:14" ht="14.4" customHeight="1" x14ac:dyDescent="0.3">
      <c r="A439" s="664" t="s">
        <v>548</v>
      </c>
      <c r="B439" s="665" t="s">
        <v>549</v>
      </c>
      <c r="C439" s="666" t="s">
        <v>561</v>
      </c>
      <c r="D439" s="667" t="s">
        <v>2160</v>
      </c>
      <c r="E439" s="666" t="s">
        <v>564</v>
      </c>
      <c r="F439" s="667" t="s">
        <v>2161</v>
      </c>
      <c r="G439" s="666" t="s">
        <v>580</v>
      </c>
      <c r="H439" s="666" t="s">
        <v>1809</v>
      </c>
      <c r="I439" s="666" t="s">
        <v>778</v>
      </c>
      <c r="J439" s="666" t="s">
        <v>1810</v>
      </c>
      <c r="K439" s="666"/>
      <c r="L439" s="668">
        <v>220.93329283496988</v>
      </c>
      <c r="M439" s="668">
        <v>3</v>
      </c>
      <c r="N439" s="669">
        <v>662.79987850490966</v>
      </c>
    </row>
    <row r="440" spans="1:14" ht="14.4" customHeight="1" x14ac:dyDescent="0.3">
      <c r="A440" s="664" t="s">
        <v>548</v>
      </c>
      <c r="B440" s="665" t="s">
        <v>549</v>
      </c>
      <c r="C440" s="666" t="s">
        <v>561</v>
      </c>
      <c r="D440" s="667" t="s">
        <v>2160</v>
      </c>
      <c r="E440" s="666" t="s">
        <v>564</v>
      </c>
      <c r="F440" s="667" t="s">
        <v>2161</v>
      </c>
      <c r="G440" s="666" t="s">
        <v>580</v>
      </c>
      <c r="H440" s="666" t="s">
        <v>1811</v>
      </c>
      <c r="I440" s="666" t="s">
        <v>778</v>
      </c>
      <c r="J440" s="666" t="s">
        <v>1812</v>
      </c>
      <c r="K440" s="666"/>
      <c r="L440" s="668">
        <v>75.55</v>
      </c>
      <c r="M440" s="668">
        <v>2</v>
      </c>
      <c r="N440" s="669">
        <v>151.1</v>
      </c>
    </row>
    <row r="441" spans="1:14" ht="14.4" customHeight="1" x14ac:dyDescent="0.3">
      <c r="A441" s="664" t="s">
        <v>548</v>
      </c>
      <c r="B441" s="665" t="s">
        <v>549</v>
      </c>
      <c r="C441" s="666" t="s">
        <v>561</v>
      </c>
      <c r="D441" s="667" t="s">
        <v>2160</v>
      </c>
      <c r="E441" s="666" t="s">
        <v>564</v>
      </c>
      <c r="F441" s="667" t="s">
        <v>2161</v>
      </c>
      <c r="G441" s="666" t="s">
        <v>580</v>
      </c>
      <c r="H441" s="666" t="s">
        <v>1813</v>
      </c>
      <c r="I441" s="666" t="s">
        <v>1814</v>
      </c>
      <c r="J441" s="666" t="s">
        <v>1815</v>
      </c>
      <c r="K441" s="666" t="s">
        <v>1816</v>
      </c>
      <c r="L441" s="668">
        <v>46.36999999999999</v>
      </c>
      <c r="M441" s="668">
        <v>1</v>
      </c>
      <c r="N441" s="669">
        <v>46.36999999999999</v>
      </c>
    </row>
    <row r="442" spans="1:14" ht="14.4" customHeight="1" x14ac:dyDescent="0.3">
      <c r="A442" s="664" t="s">
        <v>548</v>
      </c>
      <c r="B442" s="665" t="s">
        <v>549</v>
      </c>
      <c r="C442" s="666" t="s">
        <v>561</v>
      </c>
      <c r="D442" s="667" t="s">
        <v>2160</v>
      </c>
      <c r="E442" s="666" t="s">
        <v>564</v>
      </c>
      <c r="F442" s="667" t="s">
        <v>2161</v>
      </c>
      <c r="G442" s="666" t="s">
        <v>580</v>
      </c>
      <c r="H442" s="666" t="s">
        <v>985</v>
      </c>
      <c r="I442" s="666" t="s">
        <v>986</v>
      </c>
      <c r="J442" s="666" t="s">
        <v>987</v>
      </c>
      <c r="K442" s="666" t="s">
        <v>988</v>
      </c>
      <c r="L442" s="668">
        <v>112.49961995864449</v>
      </c>
      <c r="M442" s="668">
        <v>48</v>
      </c>
      <c r="N442" s="669">
        <v>5399.9817580149356</v>
      </c>
    </row>
    <row r="443" spans="1:14" ht="14.4" customHeight="1" x14ac:dyDescent="0.3">
      <c r="A443" s="664" t="s">
        <v>548</v>
      </c>
      <c r="B443" s="665" t="s">
        <v>549</v>
      </c>
      <c r="C443" s="666" t="s">
        <v>561</v>
      </c>
      <c r="D443" s="667" t="s">
        <v>2160</v>
      </c>
      <c r="E443" s="666" t="s">
        <v>564</v>
      </c>
      <c r="F443" s="667" t="s">
        <v>2161</v>
      </c>
      <c r="G443" s="666" t="s">
        <v>580</v>
      </c>
      <c r="H443" s="666" t="s">
        <v>1817</v>
      </c>
      <c r="I443" s="666" t="s">
        <v>1818</v>
      </c>
      <c r="J443" s="666" t="s">
        <v>1819</v>
      </c>
      <c r="K443" s="666" t="s">
        <v>1820</v>
      </c>
      <c r="L443" s="668">
        <v>108.08</v>
      </c>
      <c r="M443" s="668">
        <v>1</v>
      </c>
      <c r="N443" s="669">
        <v>108.08</v>
      </c>
    </row>
    <row r="444" spans="1:14" ht="14.4" customHeight="1" x14ac:dyDescent="0.3">
      <c r="A444" s="664" t="s">
        <v>548</v>
      </c>
      <c r="B444" s="665" t="s">
        <v>549</v>
      </c>
      <c r="C444" s="666" t="s">
        <v>561</v>
      </c>
      <c r="D444" s="667" t="s">
        <v>2160</v>
      </c>
      <c r="E444" s="666" t="s">
        <v>564</v>
      </c>
      <c r="F444" s="667" t="s">
        <v>2161</v>
      </c>
      <c r="G444" s="666" t="s">
        <v>580</v>
      </c>
      <c r="H444" s="666" t="s">
        <v>989</v>
      </c>
      <c r="I444" s="666" t="s">
        <v>990</v>
      </c>
      <c r="J444" s="666" t="s">
        <v>991</v>
      </c>
      <c r="K444" s="666" t="s">
        <v>992</v>
      </c>
      <c r="L444" s="668">
        <v>110.24749999999996</v>
      </c>
      <c r="M444" s="668">
        <v>4</v>
      </c>
      <c r="N444" s="669">
        <v>440.98999999999984</v>
      </c>
    </row>
    <row r="445" spans="1:14" ht="14.4" customHeight="1" x14ac:dyDescent="0.3">
      <c r="A445" s="664" t="s">
        <v>548</v>
      </c>
      <c r="B445" s="665" t="s">
        <v>549</v>
      </c>
      <c r="C445" s="666" t="s">
        <v>561</v>
      </c>
      <c r="D445" s="667" t="s">
        <v>2160</v>
      </c>
      <c r="E445" s="666" t="s">
        <v>564</v>
      </c>
      <c r="F445" s="667" t="s">
        <v>2161</v>
      </c>
      <c r="G445" s="666" t="s">
        <v>580</v>
      </c>
      <c r="H445" s="666" t="s">
        <v>1821</v>
      </c>
      <c r="I445" s="666" t="s">
        <v>1822</v>
      </c>
      <c r="J445" s="666" t="s">
        <v>1823</v>
      </c>
      <c r="K445" s="666" t="s">
        <v>1824</v>
      </c>
      <c r="L445" s="668">
        <v>81.599999999999952</v>
      </c>
      <c r="M445" s="668">
        <v>1</v>
      </c>
      <c r="N445" s="669">
        <v>81.599999999999952</v>
      </c>
    </row>
    <row r="446" spans="1:14" ht="14.4" customHeight="1" x14ac:dyDescent="0.3">
      <c r="A446" s="664" t="s">
        <v>548</v>
      </c>
      <c r="B446" s="665" t="s">
        <v>549</v>
      </c>
      <c r="C446" s="666" t="s">
        <v>561</v>
      </c>
      <c r="D446" s="667" t="s">
        <v>2160</v>
      </c>
      <c r="E446" s="666" t="s">
        <v>564</v>
      </c>
      <c r="F446" s="667" t="s">
        <v>2161</v>
      </c>
      <c r="G446" s="666" t="s">
        <v>580</v>
      </c>
      <c r="H446" s="666" t="s">
        <v>1825</v>
      </c>
      <c r="I446" s="666" t="s">
        <v>1826</v>
      </c>
      <c r="J446" s="666" t="s">
        <v>1827</v>
      </c>
      <c r="K446" s="666" t="s">
        <v>1828</v>
      </c>
      <c r="L446" s="668">
        <v>70.090000000000018</v>
      </c>
      <c r="M446" s="668">
        <v>1</v>
      </c>
      <c r="N446" s="669">
        <v>70.090000000000018</v>
      </c>
    </row>
    <row r="447" spans="1:14" ht="14.4" customHeight="1" x14ac:dyDescent="0.3">
      <c r="A447" s="664" t="s">
        <v>548</v>
      </c>
      <c r="B447" s="665" t="s">
        <v>549</v>
      </c>
      <c r="C447" s="666" t="s">
        <v>561</v>
      </c>
      <c r="D447" s="667" t="s">
        <v>2160</v>
      </c>
      <c r="E447" s="666" t="s">
        <v>564</v>
      </c>
      <c r="F447" s="667" t="s">
        <v>2161</v>
      </c>
      <c r="G447" s="666" t="s">
        <v>580</v>
      </c>
      <c r="H447" s="666" t="s">
        <v>1829</v>
      </c>
      <c r="I447" s="666" t="s">
        <v>1830</v>
      </c>
      <c r="J447" s="666" t="s">
        <v>1831</v>
      </c>
      <c r="K447" s="666" t="s">
        <v>1832</v>
      </c>
      <c r="L447" s="668">
        <v>52.459999999999994</v>
      </c>
      <c r="M447" s="668">
        <v>20</v>
      </c>
      <c r="N447" s="669">
        <v>1049.1999999999998</v>
      </c>
    </row>
    <row r="448" spans="1:14" ht="14.4" customHeight="1" x14ac:dyDescent="0.3">
      <c r="A448" s="664" t="s">
        <v>548</v>
      </c>
      <c r="B448" s="665" t="s">
        <v>549</v>
      </c>
      <c r="C448" s="666" t="s">
        <v>561</v>
      </c>
      <c r="D448" s="667" t="s">
        <v>2160</v>
      </c>
      <c r="E448" s="666" t="s">
        <v>564</v>
      </c>
      <c r="F448" s="667" t="s">
        <v>2161</v>
      </c>
      <c r="G448" s="666" t="s">
        <v>580</v>
      </c>
      <c r="H448" s="666" t="s">
        <v>1833</v>
      </c>
      <c r="I448" s="666" t="s">
        <v>1833</v>
      </c>
      <c r="J448" s="666" t="s">
        <v>1834</v>
      </c>
      <c r="K448" s="666" t="s">
        <v>1835</v>
      </c>
      <c r="L448" s="668">
        <v>91.999999999999972</v>
      </c>
      <c r="M448" s="668">
        <v>1</v>
      </c>
      <c r="N448" s="669">
        <v>91.999999999999972</v>
      </c>
    </row>
    <row r="449" spans="1:14" ht="14.4" customHeight="1" x14ac:dyDescent="0.3">
      <c r="A449" s="664" t="s">
        <v>548</v>
      </c>
      <c r="B449" s="665" t="s">
        <v>549</v>
      </c>
      <c r="C449" s="666" t="s">
        <v>561</v>
      </c>
      <c r="D449" s="667" t="s">
        <v>2160</v>
      </c>
      <c r="E449" s="666" t="s">
        <v>564</v>
      </c>
      <c r="F449" s="667" t="s">
        <v>2161</v>
      </c>
      <c r="G449" s="666" t="s">
        <v>580</v>
      </c>
      <c r="H449" s="666" t="s">
        <v>1836</v>
      </c>
      <c r="I449" s="666" t="s">
        <v>1836</v>
      </c>
      <c r="J449" s="666" t="s">
        <v>1837</v>
      </c>
      <c r="K449" s="666" t="s">
        <v>1838</v>
      </c>
      <c r="L449" s="668">
        <v>46.660000000000004</v>
      </c>
      <c r="M449" s="668">
        <v>3</v>
      </c>
      <c r="N449" s="669">
        <v>139.98000000000002</v>
      </c>
    </row>
    <row r="450" spans="1:14" ht="14.4" customHeight="1" x14ac:dyDescent="0.3">
      <c r="A450" s="664" t="s">
        <v>548</v>
      </c>
      <c r="B450" s="665" t="s">
        <v>549</v>
      </c>
      <c r="C450" s="666" t="s">
        <v>561</v>
      </c>
      <c r="D450" s="667" t="s">
        <v>2160</v>
      </c>
      <c r="E450" s="666" t="s">
        <v>564</v>
      </c>
      <c r="F450" s="667" t="s">
        <v>2161</v>
      </c>
      <c r="G450" s="666" t="s">
        <v>580</v>
      </c>
      <c r="H450" s="666" t="s">
        <v>1001</v>
      </c>
      <c r="I450" s="666" t="s">
        <v>1002</v>
      </c>
      <c r="J450" s="666" t="s">
        <v>1003</v>
      </c>
      <c r="K450" s="666" t="s">
        <v>1004</v>
      </c>
      <c r="L450" s="668">
        <v>112.37999999999995</v>
      </c>
      <c r="M450" s="668">
        <v>1</v>
      </c>
      <c r="N450" s="669">
        <v>112.37999999999995</v>
      </c>
    </row>
    <row r="451" spans="1:14" ht="14.4" customHeight="1" x14ac:dyDescent="0.3">
      <c r="A451" s="664" t="s">
        <v>548</v>
      </c>
      <c r="B451" s="665" t="s">
        <v>549</v>
      </c>
      <c r="C451" s="666" t="s">
        <v>561</v>
      </c>
      <c r="D451" s="667" t="s">
        <v>2160</v>
      </c>
      <c r="E451" s="666" t="s">
        <v>564</v>
      </c>
      <c r="F451" s="667" t="s">
        <v>2161</v>
      </c>
      <c r="G451" s="666" t="s">
        <v>580</v>
      </c>
      <c r="H451" s="666" t="s">
        <v>1839</v>
      </c>
      <c r="I451" s="666" t="s">
        <v>1840</v>
      </c>
      <c r="J451" s="666" t="s">
        <v>1841</v>
      </c>
      <c r="K451" s="666" t="s">
        <v>1842</v>
      </c>
      <c r="L451" s="668">
        <v>70.47499999999998</v>
      </c>
      <c r="M451" s="668">
        <v>2</v>
      </c>
      <c r="N451" s="669">
        <v>140.94999999999996</v>
      </c>
    </row>
    <row r="452" spans="1:14" ht="14.4" customHeight="1" x14ac:dyDescent="0.3">
      <c r="A452" s="664" t="s">
        <v>548</v>
      </c>
      <c r="B452" s="665" t="s">
        <v>549</v>
      </c>
      <c r="C452" s="666" t="s">
        <v>561</v>
      </c>
      <c r="D452" s="667" t="s">
        <v>2160</v>
      </c>
      <c r="E452" s="666" t="s">
        <v>564</v>
      </c>
      <c r="F452" s="667" t="s">
        <v>2161</v>
      </c>
      <c r="G452" s="666" t="s">
        <v>580</v>
      </c>
      <c r="H452" s="666" t="s">
        <v>1843</v>
      </c>
      <c r="I452" s="666" t="s">
        <v>1844</v>
      </c>
      <c r="J452" s="666" t="s">
        <v>1845</v>
      </c>
      <c r="K452" s="666" t="s">
        <v>1846</v>
      </c>
      <c r="L452" s="668">
        <v>175.60000000000002</v>
      </c>
      <c r="M452" s="668">
        <v>1</v>
      </c>
      <c r="N452" s="669">
        <v>175.60000000000002</v>
      </c>
    </row>
    <row r="453" spans="1:14" ht="14.4" customHeight="1" x14ac:dyDescent="0.3">
      <c r="A453" s="664" t="s">
        <v>548</v>
      </c>
      <c r="B453" s="665" t="s">
        <v>549</v>
      </c>
      <c r="C453" s="666" t="s">
        <v>561</v>
      </c>
      <c r="D453" s="667" t="s">
        <v>2160</v>
      </c>
      <c r="E453" s="666" t="s">
        <v>564</v>
      </c>
      <c r="F453" s="667" t="s">
        <v>2161</v>
      </c>
      <c r="G453" s="666" t="s">
        <v>580</v>
      </c>
      <c r="H453" s="666" t="s">
        <v>1008</v>
      </c>
      <c r="I453" s="666" t="s">
        <v>1009</v>
      </c>
      <c r="J453" s="666" t="s">
        <v>1010</v>
      </c>
      <c r="K453" s="666" t="s">
        <v>1011</v>
      </c>
      <c r="L453" s="668">
        <v>88.47999999999999</v>
      </c>
      <c r="M453" s="668">
        <v>2</v>
      </c>
      <c r="N453" s="669">
        <v>176.95999999999998</v>
      </c>
    </row>
    <row r="454" spans="1:14" ht="14.4" customHeight="1" x14ac:dyDescent="0.3">
      <c r="A454" s="664" t="s">
        <v>548</v>
      </c>
      <c r="B454" s="665" t="s">
        <v>549</v>
      </c>
      <c r="C454" s="666" t="s">
        <v>561</v>
      </c>
      <c r="D454" s="667" t="s">
        <v>2160</v>
      </c>
      <c r="E454" s="666" t="s">
        <v>564</v>
      </c>
      <c r="F454" s="667" t="s">
        <v>2161</v>
      </c>
      <c r="G454" s="666" t="s">
        <v>580</v>
      </c>
      <c r="H454" s="666" t="s">
        <v>1016</v>
      </c>
      <c r="I454" s="666" t="s">
        <v>614</v>
      </c>
      <c r="J454" s="666" t="s">
        <v>1017</v>
      </c>
      <c r="K454" s="666"/>
      <c r="L454" s="668">
        <v>372.0255639841223</v>
      </c>
      <c r="M454" s="668">
        <v>2</v>
      </c>
      <c r="N454" s="669">
        <v>744.0511279682446</v>
      </c>
    </row>
    <row r="455" spans="1:14" ht="14.4" customHeight="1" x14ac:dyDescent="0.3">
      <c r="A455" s="664" t="s">
        <v>548</v>
      </c>
      <c r="B455" s="665" t="s">
        <v>549</v>
      </c>
      <c r="C455" s="666" t="s">
        <v>561</v>
      </c>
      <c r="D455" s="667" t="s">
        <v>2160</v>
      </c>
      <c r="E455" s="666" t="s">
        <v>564</v>
      </c>
      <c r="F455" s="667" t="s">
        <v>2161</v>
      </c>
      <c r="G455" s="666" t="s">
        <v>580</v>
      </c>
      <c r="H455" s="666" t="s">
        <v>1847</v>
      </c>
      <c r="I455" s="666" t="s">
        <v>1848</v>
      </c>
      <c r="J455" s="666" t="s">
        <v>1849</v>
      </c>
      <c r="K455" s="666" t="s">
        <v>1850</v>
      </c>
      <c r="L455" s="668">
        <v>56.209999999999994</v>
      </c>
      <c r="M455" s="668">
        <v>1</v>
      </c>
      <c r="N455" s="669">
        <v>56.209999999999994</v>
      </c>
    </row>
    <row r="456" spans="1:14" ht="14.4" customHeight="1" x14ac:dyDescent="0.3">
      <c r="A456" s="664" t="s">
        <v>548</v>
      </c>
      <c r="B456" s="665" t="s">
        <v>549</v>
      </c>
      <c r="C456" s="666" t="s">
        <v>561</v>
      </c>
      <c r="D456" s="667" t="s">
        <v>2160</v>
      </c>
      <c r="E456" s="666" t="s">
        <v>564</v>
      </c>
      <c r="F456" s="667" t="s">
        <v>2161</v>
      </c>
      <c r="G456" s="666" t="s">
        <v>580</v>
      </c>
      <c r="H456" s="666" t="s">
        <v>1851</v>
      </c>
      <c r="I456" s="666" t="s">
        <v>1852</v>
      </c>
      <c r="J456" s="666" t="s">
        <v>1853</v>
      </c>
      <c r="K456" s="666" t="s">
        <v>1854</v>
      </c>
      <c r="L456" s="668">
        <v>74.56</v>
      </c>
      <c r="M456" s="668">
        <v>1</v>
      </c>
      <c r="N456" s="669">
        <v>74.56</v>
      </c>
    </row>
    <row r="457" spans="1:14" ht="14.4" customHeight="1" x14ac:dyDescent="0.3">
      <c r="A457" s="664" t="s">
        <v>548</v>
      </c>
      <c r="B457" s="665" t="s">
        <v>549</v>
      </c>
      <c r="C457" s="666" t="s">
        <v>561</v>
      </c>
      <c r="D457" s="667" t="s">
        <v>2160</v>
      </c>
      <c r="E457" s="666" t="s">
        <v>564</v>
      </c>
      <c r="F457" s="667" t="s">
        <v>2161</v>
      </c>
      <c r="G457" s="666" t="s">
        <v>580</v>
      </c>
      <c r="H457" s="666" t="s">
        <v>1031</v>
      </c>
      <c r="I457" s="666" t="s">
        <v>1032</v>
      </c>
      <c r="J457" s="666" t="s">
        <v>1033</v>
      </c>
      <c r="K457" s="666" t="s">
        <v>1034</v>
      </c>
      <c r="L457" s="668">
        <v>325.15976197915847</v>
      </c>
      <c r="M457" s="668">
        <v>159</v>
      </c>
      <c r="N457" s="669">
        <v>51700.402154686199</v>
      </c>
    </row>
    <row r="458" spans="1:14" ht="14.4" customHeight="1" x14ac:dyDescent="0.3">
      <c r="A458" s="664" t="s">
        <v>548</v>
      </c>
      <c r="B458" s="665" t="s">
        <v>549</v>
      </c>
      <c r="C458" s="666" t="s">
        <v>561</v>
      </c>
      <c r="D458" s="667" t="s">
        <v>2160</v>
      </c>
      <c r="E458" s="666" t="s">
        <v>564</v>
      </c>
      <c r="F458" s="667" t="s">
        <v>2161</v>
      </c>
      <c r="G458" s="666" t="s">
        <v>580</v>
      </c>
      <c r="H458" s="666" t="s">
        <v>1035</v>
      </c>
      <c r="I458" s="666" t="s">
        <v>1036</v>
      </c>
      <c r="J458" s="666" t="s">
        <v>1037</v>
      </c>
      <c r="K458" s="666" t="s">
        <v>1038</v>
      </c>
      <c r="L458" s="668">
        <v>275.31</v>
      </c>
      <c r="M458" s="668">
        <v>1</v>
      </c>
      <c r="N458" s="669">
        <v>275.31</v>
      </c>
    </row>
    <row r="459" spans="1:14" ht="14.4" customHeight="1" x14ac:dyDescent="0.3">
      <c r="A459" s="664" t="s">
        <v>548</v>
      </c>
      <c r="B459" s="665" t="s">
        <v>549</v>
      </c>
      <c r="C459" s="666" t="s">
        <v>561</v>
      </c>
      <c r="D459" s="667" t="s">
        <v>2160</v>
      </c>
      <c r="E459" s="666" t="s">
        <v>564</v>
      </c>
      <c r="F459" s="667" t="s">
        <v>2161</v>
      </c>
      <c r="G459" s="666" t="s">
        <v>580</v>
      </c>
      <c r="H459" s="666" t="s">
        <v>1855</v>
      </c>
      <c r="I459" s="666" t="s">
        <v>1856</v>
      </c>
      <c r="J459" s="666" t="s">
        <v>1857</v>
      </c>
      <c r="K459" s="666" t="s">
        <v>1858</v>
      </c>
      <c r="L459" s="668">
        <v>250.8</v>
      </c>
      <c r="M459" s="668">
        <v>1</v>
      </c>
      <c r="N459" s="669">
        <v>250.8</v>
      </c>
    </row>
    <row r="460" spans="1:14" ht="14.4" customHeight="1" x14ac:dyDescent="0.3">
      <c r="A460" s="664" t="s">
        <v>548</v>
      </c>
      <c r="B460" s="665" t="s">
        <v>549</v>
      </c>
      <c r="C460" s="666" t="s">
        <v>561</v>
      </c>
      <c r="D460" s="667" t="s">
        <v>2160</v>
      </c>
      <c r="E460" s="666" t="s">
        <v>564</v>
      </c>
      <c r="F460" s="667" t="s">
        <v>2161</v>
      </c>
      <c r="G460" s="666" t="s">
        <v>580</v>
      </c>
      <c r="H460" s="666" t="s">
        <v>1859</v>
      </c>
      <c r="I460" s="666" t="s">
        <v>1860</v>
      </c>
      <c r="J460" s="666" t="s">
        <v>1861</v>
      </c>
      <c r="K460" s="666" t="s">
        <v>1862</v>
      </c>
      <c r="L460" s="668">
        <v>58.86</v>
      </c>
      <c r="M460" s="668">
        <v>1</v>
      </c>
      <c r="N460" s="669">
        <v>58.86</v>
      </c>
    </row>
    <row r="461" spans="1:14" ht="14.4" customHeight="1" x14ac:dyDescent="0.3">
      <c r="A461" s="664" t="s">
        <v>548</v>
      </c>
      <c r="B461" s="665" t="s">
        <v>549</v>
      </c>
      <c r="C461" s="666" t="s">
        <v>561</v>
      </c>
      <c r="D461" s="667" t="s">
        <v>2160</v>
      </c>
      <c r="E461" s="666" t="s">
        <v>564</v>
      </c>
      <c r="F461" s="667" t="s">
        <v>2161</v>
      </c>
      <c r="G461" s="666" t="s">
        <v>580</v>
      </c>
      <c r="H461" s="666" t="s">
        <v>1863</v>
      </c>
      <c r="I461" s="666" t="s">
        <v>1864</v>
      </c>
      <c r="J461" s="666" t="s">
        <v>1865</v>
      </c>
      <c r="K461" s="666" t="s">
        <v>1866</v>
      </c>
      <c r="L461" s="668">
        <v>43.899317437208978</v>
      </c>
      <c r="M461" s="668">
        <v>1</v>
      </c>
      <c r="N461" s="669">
        <v>43.899317437208978</v>
      </c>
    </row>
    <row r="462" spans="1:14" ht="14.4" customHeight="1" x14ac:dyDescent="0.3">
      <c r="A462" s="664" t="s">
        <v>548</v>
      </c>
      <c r="B462" s="665" t="s">
        <v>549</v>
      </c>
      <c r="C462" s="666" t="s">
        <v>561</v>
      </c>
      <c r="D462" s="667" t="s">
        <v>2160</v>
      </c>
      <c r="E462" s="666" t="s">
        <v>564</v>
      </c>
      <c r="F462" s="667" t="s">
        <v>2161</v>
      </c>
      <c r="G462" s="666" t="s">
        <v>580</v>
      </c>
      <c r="H462" s="666" t="s">
        <v>1867</v>
      </c>
      <c r="I462" s="666" t="s">
        <v>778</v>
      </c>
      <c r="J462" s="666" t="s">
        <v>1868</v>
      </c>
      <c r="K462" s="666"/>
      <c r="L462" s="668">
        <v>163.87232685209182</v>
      </c>
      <c r="M462" s="668">
        <v>4</v>
      </c>
      <c r="N462" s="669">
        <v>655.48930740836727</v>
      </c>
    </row>
    <row r="463" spans="1:14" ht="14.4" customHeight="1" x14ac:dyDescent="0.3">
      <c r="A463" s="664" t="s">
        <v>548</v>
      </c>
      <c r="B463" s="665" t="s">
        <v>549</v>
      </c>
      <c r="C463" s="666" t="s">
        <v>561</v>
      </c>
      <c r="D463" s="667" t="s">
        <v>2160</v>
      </c>
      <c r="E463" s="666" t="s">
        <v>564</v>
      </c>
      <c r="F463" s="667" t="s">
        <v>2161</v>
      </c>
      <c r="G463" s="666" t="s">
        <v>580</v>
      </c>
      <c r="H463" s="666" t="s">
        <v>1869</v>
      </c>
      <c r="I463" s="666" t="s">
        <v>1870</v>
      </c>
      <c r="J463" s="666" t="s">
        <v>1871</v>
      </c>
      <c r="K463" s="666" t="s">
        <v>1872</v>
      </c>
      <c r="L463" s="668">
        <v>88.12</v>
      </c>
      <c r="M463" s="668">
        <v>1</v>
      </c>
      <c r="N463" s="669">
        <v>88.12</v>
      </c>
    </row>
    <row r="464" spans="1:14" ht="14.4" customHeight="1" x14ac:dyDescent="0.3">
      <c r="A464" s="664" t="s">
        <v>548</v>
      </c>
      <c r="B464" s="665" t="s">
        <v>549</v>
      </c>
      <c r="C464" s="666" t="s">
        <v>561</v>
      </c>
      <c r="D464" s="667" t="s">
        <v>2160</v>
      </c>
      <c r="E464" s="666" t="s">
        <v>564</v>
      </c>
      <c r="F464" s="667" t="s">
        <v>2161</v>
      </c>
      <c r="G464" s="666" t="s">
        <v>580</v>
      </c>
      <c r="H464" s="666" t="s">
        <v>1873</v>
      </c>
      <c r="I464" s="666" t="s">
        <v>1874</v>
      </c>
      <c r="J464" s="666" t="s">
        <v>1875</v>
      </c>
      <c r="K464" s="666" t="s">
        <v>1876</v>
      </c>
      <c r="L464" s="668">
        <v>2800</v>
      </c>
      <c r="M464" s="668">
        <v>1</v>
      </c>
      <c r="N464" s="669">
        <v>2800</v>
      </c>
    </row>
    <row r="465" spans="1:14" ht="14.4" customHeight="1" x14ac:dyDescent="0.3">
      <c r="A465" s="664" t="s">
        <v>548</v>
      </c>
      <c r="B465" s="665" t="s">
        <v>549</v>
      </c>
      <c r="C465" s="666" t="s">
        <v>561</v>
      </c>
      <c r="D465" s="667" t="s">
        <v>2160</v>
      </c>
      <c r="E465" s="666" t="s">
        <v>564</v>
      </c>
      <c r="F465" s="667" t="s">
        <v>2161</v>
      </c>
      <c r="G465" s="666" t="s">
        <v>580</v>
      </c>
      <c r="H465" s="666" t="s">
        <v>1877</v>
      </c>
      <c r="I465" s="666" t="s">
        <v>1878</v>
      </c>
      <c r="J465" s="666" t="s">
        <v>1879</v>
      </c>
      <c r="K465" s="666" t="s">
        <v>808</v>
      </c>
      <c r="L465" s="668">
        <v>62.644226948799655</v>
      </c>
      <c r="M465" s="668">
        <v>2</v>
      </c>
      <c r="N465" s="669">
        <v>125.28845389759931</v>
      </c>
    </row>
    <row r="466" spans="1:14" ht="14.4" customHeight="1" x14ac:dyDescent="0.3">
      <c r="A466" s="664" t="s">
        <v>548</v>
      </c>
      <c r="B466" s="665" t="s">
        <v>549</v>
      </c>
      <c r="C466" s="666" t="s">
        <v>561</v>
      </c>
      <c r="D466" s="667" t="s">
        <v>2160</v>
      </c>
      <c r="E466" s="666" t="s">
        <v>564</v>
      </c>
      <c r="F466" s="667" t="s">
        <v>2161</v>
      </c>
      <c r="G466" s="666" t="s">
        <v>580</v>
      </c>
      <c r="H466" s="666" t="s">
        <v>1880</v>
      </c>
      <c r="I466" s="666" t="s">
        <v>1881</v>
      </c>
      <c r="J466" s="666" t="s">
        <v>1882</v>
      </c>
      <c r="K466" s="666" t="s">
        <v>1582</v>
      </c>
      <c r="L466" s="668">
        <v>99.430000000000064</v>
      </c>
      <c r="M466" s="668">
        <v>1</v>
      </c>
      <c r="N466" s="669">
        <v>99.430000000000064</v>
      </c>
    </row>
    <row r="467" spans="1:14" ht="14.4" customHeight="1" x14ac:dyDescent="0.3">
      <c r="A467" s="664" t="s">
        <v>548</v>
      </c>
      <c r="B467" s="665" t="s">
        <v>549</v>
      </c>
      <c r="C467" s="666" t="s">
        <v>561</v>
      </c>
      <c r="D467" s="667" t="s">
        <v>2160</v>
      </c>
      <c r="E467" s="666" t="s">
        <v>564</v>
      </c>
      <c r="F467" s="667" t="s">
        <v>2161</v>
      </c>
      <c r="G467" s="666" t="s">
        <v>580</v>
      </c>
      <c r="H467" s="666" t="s">
        <v>1883</v>
      </c>
      <c r="I467" s="666" t="s">
        <v>1884</v>
      </c>
      <c r="J467" s="666" t="s">
        <v>1885</v>
      </c>
      <c r="K467" s="666" t="s">
        <v>1886</v>
      </c>
      <c r="L467" s="668">
        <v>57.019999999999989</v>
      </c>
      <c r="M467" s="668">
        <v>1</v>
      </c>
      <c r="N467" s="669">
        <v>57.019999999999989</v>
      </c>
    </row>
    <row r="468" spans="1:14" ht="14.4" customHeight="1" x14ac:dyDescent="0.3">
      <c r="A468" s="664" t="s">
        <v>548</v>
      </c>
      <c r="B468" s="665" t="s">
        <v>549</v>
      </c>
      <c r="C468" s="666" t="s">
        <v>561</v>
      </c>
      <c r="D468" s="667" t="s">
        <v>2160</v>
      </c>
      <c r="E468" s="666" t="s">
        <v>564</v>
      </c>
      <c r="F468" s="667" t="s">
        <v>2161</v>
      </c>
      <c r="G468" s="666" t="s">
        <v>580</v>
      </c>
      <c r="H468" s="666" t="s">
        <v>1052</v>
      </c>
      <c r="I468" s="666" t="s">
        <v>1053</v>
      </c>
      <c r="J468" s="666" t="s">
        <v>1054</v>
      </c>
      <c r="K468" s="666" t="s">
        <v>1055</v>
      </c>
      <c r="L468" s="668">
        <v>74.609999999999985</v>
      </c>
      <c r="M468" s="668">
        <v>1</v>
      </c>
      <c r="N468" s="669">
        <v>74.609999999999985</v>
      </c>
    </row>
    <row r="469" spans="1:14" ht="14.4" customHeight="1" x14ac:dyDescent="0.3">
      <c r="A469" s="664" t="s">
        <v>548</v>
      </c>
      <c r="B469" s="665" t="s">
        <v>549</v>
      </c>
      <c r="C469" s="666" t="s">
        <v>561</v>
      </c>
      <c r="D469" s="667" t="s">
        <v>2160</v>
      </c>
      <c r="E469" s="666" t="s">
        <v>564</v>
      </c>
      <c r="F469" s="667" t="s">
        <v>2161</v>
      </c>
      <c r="G469" s="666" t="s">
        <v>580</v>
      </c>
      <c r="H469" s="666" t="s">
        <v>1887</v>
      </c>
      <c r="I469" s="666" t="s">
        <v>1888</v>
      </c>
      <c r="J469" s="666" t="s">
        <v>1889</v>
      </c>
      <c r="K469" s="666" t="s">
        <v>1832</v>
      </c>
      <c r="L469" s="668">
        <v>80.369230511416106</v>
      </c>
      <c r="M469" s="668">
        <v>11</v>
      </c>
      <c r="N469" s="669">
        <v>884.06153562557711</v>
      </c>
    </row>
    <row r="470" spans="1:14" ht="14.4" customHeight="1" x14ac:dyDescent="0.3">
      <c r="A470" s="664" t="s">
        <v>548</v>
      </c>
      <c r="B470" s="665" t="s">
        <v>549</v>
      </c>
      <c r="C470" s="666" t="s">
        <v>561</v>
      </c>
      <c r="D470" s="667" t="s">
        <v>2160</v>
      </c>
      <c r="E470" s="666" t="s">
        <v>564</v>
      </c>
      <c r="F470" s="667" t="s">
        <v>2161</v>
      </c>
      <c r="G470" s="666" t="s">
        <v>580</v>
      </c>
      <c r="H470" s="666" t="s">
        <v>1890</v>
      </c>
      <c r="I470" s="666" t="s">
        <v>1890</v>
      </c>
      <c r="J470" s="666" t="s">
        <v>1891</v>
      </c>
      <c r="K470" s="666" t="s">
        <v>1892</v>
      </c>
      <c r="L470" s="668">
        <v>1277.9850000000001</v>
      </c>
      <c r="M470" s="668">
        <v>1</v>
      </c>
      <c r="N470" s="669">
        <v>1277.9850000000001</v>
      </c>
    </row>
    <row r="471" spans="1:14" ht="14.4" customHeight="1" x14ac:dyDescent="0.3">
      <c r="A471" s="664" t="s">
        <v>548</v>
      </c>
      <c r="B471" s="665" t="s">
        <v>549</v>
      </c>
      <c r="C471" s="666" t="s">
        <v>561</v>
      </c>
      <c r="D471" s="667" t="s">
        <v>2160</v>
      </c>
      <c r="E471" s="666" t="s">
        <v>564</v>
      </c>
      <c r="F471" s="667" t="s">
        <v>2161</v>
      </c>
      <c r="G471" s="666" t="s">
        <v>580</v>
      </c>
      <c r="H471" s="666" t="s">
        <v>1893</v>
      </c>
      <c r="I471" s="666" t="s">
        <v>1894</v>
      </c>
      <c r="J471" s="666" t="s">
        <v>1895</v>
      </c>
      <c r="K471" s="666" t="s">
        <v>1896</v>
      </c>
      <c r="L471" s="668">
        <v>118.50658043845073</v>
      </c>
      <c r="M471" s="668">
        <v>3</v>
      </c>
      <c r="N471" s="669">
        <v>355.51974131535218</v>
      </c>
    </row>
    <row r="472" spans="1:14" ht="14.4" customHeight="1" x14ac:dyDescent="0.3">
      <c r="A472" s="664" t="s">
        <v>548</v>
      </c>
      <c r="B472" s="665" t="s">
        <v>549</v>
      </c>
      <c r="C472" s="666" t="s">
        <v>561</v>
      </c>
      <c r="D472" s="667" t="s">
        <v>2160</v>
      </c>
      <c r="E472" s="666" t="s">
        <v>564</v>
      </c>
      <c r="F472" s="667" t="s">
        <v>2161</v>
      </c>
      <c r="G472" s="666" t="s">
        <v>580</v>
      </c>
      <c r="H472" s="666" t="s">
        <v>1068</v>
      </c>
      <c r="I472" s="666" t="s">
        <v>1069</v>
      </c>
      <c r="J472" s="666" t="s">
        <v>1070</v>
      </c>
      <c r="K472" s="666" t="s">
        <v>1071</v>
      </c>
      <c r="L472" s="668">
        <v>119.12</v>
      </c>
      <c r="M472" s="668">
        <v>1</v>
      </c>
      <c r="N472" s="669">
        <v>119.12</v>
      </c>
    </row>
    <row r="473" spans="1:14" ht="14.4" customHeight="1" x14ac:dyDescent="0.3">
      <c r="A473" s="664" t="s">
        <v>548</v>
      </c>
      <c r="B473" s="665" t="s">
        <v>549</v>
      </c>
      <c r="C473" s="666" t="s">
        <v>561</v>
      </c>
      <c r="D473" s="667" t="s">
        <v>2160</v>
      </c>
      <c r="E473" s="666" t="s">
        <v>564</v>
      </c>
      <c r="F473" s="667" t="s">
        <v>2161</v>
      </c>
      <c r="G473" s="666" t="s">
        <v>580</v>
      </c>
      <c r="H473" s="666" t="s">
        <v>1897</v>
      </c>
      <c r="I473" s="666" t="s">
        <v>1898</v>
      </c>
      <c r="J473" s="666" t="s">
        <v>1899</v>
      </c>
      <c r="K473" s="666" t="s">
        <v>1900</v>
      </c>
      <c r="L473" s="668">
        <v>170.12999999999988</v>
      </c>
      <c r="M473" s="668">
        <v>1</v>
      </c>
      <c r="N473" s="669">
        <v>170.12999999999988</v>
      </c>
    </row>
    <row r="474" spans="1:14" ht="14.4" customHeight="1" x14ac:dyDescent="0.3">
      <c r="A474" s="664" t="s">
        <v>548</v>
      </c>
      <c r="B474" s="665" t="s">
        <v>549</v>
      </c>
      <c r="C474" s="666" t="s">
        <v>561</v>
      </c>
      <c r="D474" s="667" t="s">
        <v>2160</v>
      </c>
      <c r="E474" s="666" t="s">
        <v>564</v>
      </c>
      <c r="F474" s="667" t="s">
        <v>2161</v>
      </c>
      <c r="G474" s="666" t="s">
        <v>580</v>
      </c>
      <c r="H474" s="666" t="s">
        <v>1901</v>
      </c>
      <c r="I474" s="666" t="s">
        <v>1901</v>
      </c>
      <c r="J474" s="666" t="s">
        <v>1114</v>
      </c>
      <c r="K474" s="666" t="s">
        <v>1902</v>
      </c>
      <c r="L474" s="668">
        <v>34.255000000000003</v>
      </c>
      <c r="M474" s="668">
        <v>2</v>
      </c>
      <c r="N474" s="669">
        <v>68.510000000000005</v>
      </c>
    </row>
    <row r="475" spans="1:14" ht="14.4" customHeight="1" x14ac:dyDescent="0.3">
      <c r="A475" s="664" t="s">
        <v>548</v>
      </c>
      <c r="B475" s="665" t="s">
        <v>549</v>
      </c>
      <c r="C475" s="666" t="s">
        <v>561</v>
      </c>
      <c r="D475" s="667" t="s">
        <v>2160</v>
      </c>
      <c r="E475" s="666" t="s">
        <v>564</v>
      </c>
      <c r="F475" s="667" t="s">
        <v>2161</v>
      </c>
      <c r="G475" s="666" t="s">
        <v>580</v>
      </c>
      <c r="H475" s="666" t="s">
        <v>1903</v>
      </c>
      <c r="I475" s="666" t="s">
        <v>1904</v>
      </c>
      <c r="J475" s="666" t="s">
        <v>1905</v>
      </c>
      <c r="K475" s="666" t="s">
        <v>1906</v>
      </c>
      <c r="L475" s="668">
        <v>63.339999999999947</v>
      </c>
      <c r="M475" s="668">
        <v>2</v>
      </c>
      <c r="N475" s="669">
        <v>126.67999999999989</v>
      </c>
    </row>
    <row r="476" spans="1:14" ht="14.4" customHeight="1" x14ac:dyDescent="0.3">
      <c r="A476" s="664" t="s">
        <v>548</v>
      </c>
      <c r="B476" s="665" t="s">
        <v>549</v>
      </c>
      <c r="C476" s="666" t="s">
        <v>561</v>
      </c>
      <c r="D476" s="667" t="s">
        <v>2160</v>
      </c>
      <c r="E476" s="666" t="s">
        <v>564</v>
      </c>
      <c r="F476" s="667" t="s">
        <v>2161</v>
      </c>
      <c r="G476" s="666" t="s">
        <v>580</v>
      </c>
      <c r="H476" s="666" t="s">
        <v>1907</v>
      </c>
      <c r="I476" s="666" t="s">
        <v>1908</v>
      </c>
      <c r="J476" s="666" t="s">
        <v>1909</v>
      </c>
      <c r="K476" s="666" t="s">
        <v>1910</v>
      </c>
      <c r="L476" s="668">
        <v>40.950000000000003</v>
      </c>
      <c r="M476" s="668">
        <v>2</v>
      </c>
      <c r="N476" s="669">
        <v>81.900000000000006</v>
      </c>
    </row>
    <row r="477" spans="1:14" ht="14.4" customHeight="1" x14ac:dyDescent="0.3">
      <c r="A477" s="664" t="s">
        <v>548</v>
      </c>
      <c r="B477" s="665" t="s">
        <v>549</v>
      </c>
      <c r="C477" s="666" t="s">
        <v>561</v>
      </c>
      <c r="D477" s="667" t="s">
        <v>2160</v>
      </c>
      <c r="E477" s="666" t="s">
        <v>564</v>
      </c>
      <c r="F477" s="667" t="s">
        <v>2161</v>
      </c>
      <c r="G477" s="666" t="s">
        <v>580</v>
      </c>
      <c r="H477" s="666" t="s">
        <v>1911</v>
      </c>
      <c r="I477" s="666" t="s">
        <v>1912</v>
      </c>
      <c r="J477" s="666" t="s">
        <v>1913</v>
      </c>
      <c r="K477" s="666" t="s">
        <v>1914</v>
      </c>
      <c r="L477" s="668">
        <v>126.5</v>
      </c>
      <c r="M477" s="668">
        <v>1</v>
      </c>
      <c r="N477" s="669">
        <v>126.5</v>
      </c>
    </row>
    <row r="478" spans="1:14" ht="14.4" customHeight="1" x14ac:dyDescent="0.3">
      <c r="A478" s="664" t="s">
        <v>548</v>
      </c>
      <c r="B478" s="665" t="s">
        <v>549</v>
      </c>
      <c r="C478" s="666" t="s">
        <v>561</v>
      </c>
      <c r="D478" s="667" t="s">
        <v>2160</v>
      </c>
      <c r="E478" s="666" t="s">
        <v>564</v>
      </c>
      <c r="F478" s="667" t="s">
        <v>2161</v>
      </c>
      <c r="G478" s="666" t="s">
        <v>580</v>
      </c>
      <c r="H478" s="666" t="s">
        <v>1915</v>
      </c>
      <c r="I478" s="666" t="s">
        <v>1916</v>
      </c>
      <c r="J478" s="666" t="s">
        <v>1917</v>
      </c>
      <c r="K478" s="666" t="s">
        <v>1918</v>
      </c>
      <c r="L478" s="668">
        <v>98.95</v>
      </c>
      <c r="M478" s="668">
        <v>1</v>
      </c>
      <c r="N478" s="669">
        <v>98.95</v>
      </c>
    </row>
    <row r="479" spans="1:14" ht="14.4" customHeight="1" x14ac:dyDescent="0.3">
      <c r="A479" s="664" t="s">
        <v>548</v>
      </c>
      <c r="B479" s="665" t="s">
        <v>549</v>
      </c>
      <c r="C479" s="666" t="s">
        <v>561</v>
      </c>
      <c r="D479" s="667" t="s">
        <v>2160</v>
      </c>
      <c r="E479" s="666" t="s">
        <v>564</v>
      </c>
      <c r="F479" s="667" t="s">
        <v>2161</v>
      </c>
      <c r="G479" s="666" t="s">
        <v>580</v>
      </c>
      <c r="H479" s="666" t="s">
        <v>1919</v>
      </c>
      <c r="I479" s="666" t="s">
        <v>1920</v>
      </c>
      <c r="J479" s="666" t="s">
        <v>1139</v>
      </c>
      <c r="K479" s="666" t="s">
        <v>1921</v>
      </c>
      <c r="L479" s="668">
        <v>53.12</v>
      </c>
      <c r="M479" s="668">
        <v>1</v>
      </c>
      <c r="N479" s="669">
        <v>53.12</v>
      </c>
    </row>
    <row r="480" spans="1:14" ht="14.4" customHeight="1" x14ac:dyDescent="0.3">
      <c r="A480" s="664" t="s">
        <v>548</v>
      </c>
      <c r="B480" s="665" t="s">
        <v>549</v>
      </c>
      <c r="C480" s="666" t="s">
        <v>561</v>
      </c>
      <c r="D480" s="667" t="s">
        <v>2160</v>
      </c>
      <c r="E480" s="666" t="s">
        <v>564</v>
      </c>
      <c r="F480" s="667" t="s">
        <v>2161</v>
      </c>
      <c r="G480" s="666" t="s">
        <v>580</v>
      </c>
      <c r="H480" s="666" t="s">
        <v>1107</v>
      </c>
      <c r="I480" s="666" t="s">
        <v>1107</v>
      </c>
      <c r="J480" s="666" t="s">
        <v>1108</v>
      </c>
      <c r="K480" s="666" t="s">
        <v>1109</v>
      </c>
      <c r="L480" s="668">
        <v>407</v>
      </c>
      <c r="M480" s="668">
        <v>12</v>
      </c>
      <c r="N480" s="669">
        <v>4884</v>
      </c>
    </row>
    <row r="481" spans="1:14" ht="14.4" customHeight="1" x14ac:dyDescent="0.3">
      <c r="A481" s="664" t="s">
        <v>548</v>
      </c>
      <c r="B481" s="665" t="s">
        <v>549</v>
      </c>
      <c r="C481" s="666" t="s">
        <v>561</v>
      </c>
      <c r="D481" s="667" t="s">
        <v>2160</v>
      </c>
      <c r="E481" s="666" t="s">
        <v>564</v>
      </c>
      <c r="F481" s="667" t="s">
        <v>2161</v>
      </c>
      <c r="G481" s="666" t="s">
        <v>580</v>
      </c>
      <c r="H481" s="666" t="s">
        <v>1922</v>
      </c>
      <c r="I481" s="666" t="s">
        <v>1923</v>
      </c>
      <c r="J481" s="666" t="s">
        <v>1924</v>
      </c>
      <c r="K481" s="666" t="s">
        <v>1925</v>
      </c>
      <c r="L481" s="668">
        <v>112.20999999999997</v>
      </c>
      <c r="M481" s="668">
        <v>1</v>
      </c>
      <c r="N481" s="669">
        <v>112.20999999999997</v>
      </c>
    </row>
    <row r="482" spans="1:14" ht="14.4" customHeight="1" x14ac:dyDescent="0.3">
      <c r="A482" s="664" t="s">
        <v>548</v>
      </c>
      <c r="B482" s="665" t="s">
        <v>549</v>
      </c>
      <c r="C482" s="666" t="s">
        <v>561</v>
      </c>
      <c r="D482" s="667" t="s">
        <v>2160</v>
      </c>
      <c r="E482" s="666" t="s">
        <v>564</v>
      </c>
      <c r="F482" s="667" t="s">
        <v>2161</v>
      </c>
      <c r="G482" s="666" t="s">
        <v>580</v>
      </c>
      <c r="H482" s="666" t="s">
        <v>1926</v>
      </c>
      <c r="I482" s="666" t="s">
        <v>778</v>
      </c>
      <c r="J482" s="666" t="s">
        <v>1927</v>
      </c>
      <c r="K482" s="666"/>
      <c r="L482" s="668">
        <v>121.98499999999999</v>
      </c>
      <c r="M482" s="668">
        <v>4</v>
      </c>
      <c r="N482" s="669">
        <v>487.93999999999994</v>
      </c>
    </row>
    <row r="483" spans="1:14" ht="14.4" customHeight="1" x14ac:dyDescent="0.3">
      <c r="A483" s="664" t="s">
        <v>548</v>
      </c>
      <c r="B483" s="665" t="s">
        <v>549</v>
      </c>
      <c r="C483" s="666" t="s">
        <v>561</v>
      </c>
      <c r="D483" s="667" t="s">
        <v>2160</v>
      </c>
      <c r="E483" s="666" t="s">
        <v>564</v>
      </c>
      <c r="F483" s="667" t="s">
        <v>2161</v>
      </c>
      <c r="G483" s="666" t="s">
        <v>580</v>
      </c>
      <c r="H483" s="666" t="s">
        <v>1928</v>
      </c>
      <c r="I483" s="666" t="s">
        <v>778</v>
      </c>
      <c r="J483" s="666" t="s">
        <v>1929</v>
      </c>
      <c r="K483" s="666"/>
      <c r="L483" s="668">
        <v>27.99</v>
      </c>
      <c r="M483" s="668">
        <v>3</v>
      </c>
      <c r="N483" s="669">
        <v>83.97</v>
      </c>
    </row>
    <row r="484" spans="1:14" ht="14.4" customHeight="1" x14ac:dyDescent="0.3">
      <c r="A484" s="664" t="s">
        <v>548</v>
      </c>
      <c r="B484" s="665" t="s">
        <v>549</v>
      </c>
      <c r="C484" s="666" t="s">
        <v>561</v>
      </c>
      <c r="D484" s="667" t="s">
        <v>2160</v>
      </c>
      <c r="E484" s="666" t="s">
        <v>564</v>
      </c>
      <c r="F484" s="667" t="s">
        <v>2161</v>
      </c>
      <c r="G484" s="666" t="s">
        <v>580</v>
      </c>
      <c r="H484" s="666" t="s">
        <v>1930</v>
      </c>
      <c r="I484" s="666" t="s">
        <v>778</v>
      </c>
      <c r="J484" s="666" t="s">
        <v>1931</v>
      </c>
      <c r="K484" s="666"/>
      <c r="L484" s="668">
        <v>42.33</v>
      </c>
      <c r="M484" s="668">
        <v>2</v>
      </c>
      <c r="N484" s="669">
        <v>84.66</v>
      </c>
    </row>
    <row r="485" spans="1:14" ht="14.4" customHeight="1" x14ac:dyDescent="0.3">
      <c r="A485" s="664" t="s">
        <v>548</v>
      </c>
      <c r="B485" s="665" t="s">
        <v>549</v>
      </c>
      <c r="C485" s="666" t="s">
        <v>561</v>
      </c>
      <c r="D485" s="667" t="s">
        <v>2160</v>
      </c>
      <c r="E485" s="666" t="s">
        <v>564</v>
      </c>
      <c r="F485" s="667" t="s">
        <v>2161</v>
      </c>
      <c r="G485" s="666" t="s">
        <v>580</v>
      </c>
      <c r="H485" s="666" t="s">
        <v>1932</v>
      </c>
      <c r="I485" s="666" t="s">
        <v>778</v>
      </c>
      <c r="J485" s="666" t="s">
        <v>1933</v>
      </c>
      <c r="K485" s="666" t="s">
        <v>1934</v>
      </c>
      <c r="L485" s="668">
        <v>12.947000000000003</v>
      </c>
      <c r="M485" s="668">
        <v>120</v>
      </c>
      <c r="N485" s="669">
        <v>1553.6400000000003</v>
      </c>
    </row>
    <row r="486" spans="1:14" ht="14.4" customHeight="1" x14ac:dyDescent="0.3">
      <c r="A486" s="664" t="s">
        <v>548</v>
      </c>
      <c r="B486" s="665" t="s">
        <v>549</v>
      </c>
      <c r="C486" s="666" t="s">
        <v>561</v>
      </c>
      <c r="D486" s="667" t="s">
        <v>2160</v>
      </c>
      <c r="E486" s="666" t="s">
        <v>564</v>
      </c>
      <c r="F486" s="667" t="s">
        <v>2161</v>
      </c>
      <c r="G486" s="666" t="s">
        <v>580</v>
      </c>
      <c r="H486" s="666" t="s">
        <v>1115</v>
      </c>
      <c r="I486" s="666" t="s">
        <v>1115</v>
      </c>
      <c r="J486" s="666" t="s">
        <v>791</v>
      </c>
      <c r="K486" s="666" t="s">
        <v>1116</v>
      </c>
      <c r="L486" s="668">
        <v>130.35000000000002</v>
      </c>
      <c r="M486" s="668">
        <v>3</v>
      </c>
      <c r="N486" s="669">
        <v>391.05000000000007</v>
      </c>
    </row>
    <row r="487" spans="1:14" ht="14.4" customHeight="1" x14ac:dyDescent="0.3">
      <c r="A487" s="664" t="s">
        <v>548</v>
      </c>
      <c r="B487" s="665" t="s">
        <v>549</v>
      </c>
      <c r="C487" s="666" t="s">
        <v>561</v>
      </c>
      <c r="D487" s="667" t="s">
        <v>2160</v>
      </c>
      <c r="E487" s="666" t="s">
        <v>564</v>
      </c>
      <c r="F487" s="667" t="s">
        <v>2161</v>
      </c>
      <c r="G487" s="666" t="s">
        <v>580</v>
      </c>
      <c r="H487" s="666" t="s">
        <v>1117</v>
      </c>
      <c r="I487" s="666" t="s">
        <v>1117</v>
      </c>
      <c r="J487" s="666" t="s">
        <v>1118</v>
      </c>
      <c r="K487" s="666" t="s">
        <v>1119</v>
      </c>
      <c r="L487" s="668">
        <v>44</v>
      </c>
      <c r="M487" s="668">
        <v>3</v>
      </c>
      <c r="N487" s="669">
        <v>132</v>
      </c>
    </row>
    <row r="488" spans="1:14" ht="14.4" customHeight="1" x14ac:dyDescent="0.3">
      <c r="A488" s="664" t="s">
        <v>548</v>
      </c>
      <c r="B488" s="665" t="s">
        <v>549</v>
      </c>
      <c r="C488" s="666" t="s">
        <v>561</v>
      </c>
      <c r="D488" s="667" t="s">
        <v>2160</v>
      </c>
      <c r="E488" s="666" t="s">
        <v>564</v>
      </c>
      <c r="F488" s="667" t="s">
        <v>2161</v>
      </c>
      <c r="G488" s="666" t="s">
        <v>580</v>
      </c>
      <c r="H488" s="666" t="s">
        <v>1120</v>
      </c>
      <c r="I488" s="666" t="s">
        <v>1120</v>
      </c>
      <c r="J488" s="666" t="s">
        <v>842</v>
      </c>
      <c r="K488" s="666" t="s">
        <v>1121</v>
      </c>
      <c r="L488" s="668">
        <v>82.589999999999975</v>
      </c>
      <c r="M488" s="668">
        <v>6</v>
      </c>
      <c r="N488" s="669">
        <v>495.53999999999985</v>
      </c>
    </row>
    <row r="489" spans="1:14" ht="14.4" customHeight="1" x14ac:dyDescent="0.3">
      <c r="A489" s="664" t="s">
        <v>548</v>
      </c>
      <c r="B489" s="665" t="s">
        <v>549</v>
      </c>
      <c r="C489" s="666" t="s">
        <v>561</v>
      </c>
      <c r="D489" s="667" t="s">
        <v>2160</v>
      </c>
      <c r="E489" s="666" t="s">
        <v>564</v>
      </c>
      <c r="F489" s="667" t="s">
        <v>2161</v>
      </c>
      <c r="G489" s="666" t="s">
        <v>580</v>
      </c>
      <c r="H489" s="666" t="s">
        <v>1935</v>
      </c>
      <c r="I489" s="666" t="s">
        <v>1935</v>
      </c>
      <c r="J489" s="666" t="s">
        <v>1936</v>
      </c>
      <c r="K489" s="666" t="s">
        <v>1937</v>
      </c>
      <c r="L489" s="668">
        <v>160.70936978616498</v>
      </c>
      <c r="M489" s="668">
        <v>1</v>
      </c>
      <c r="N489" s="669">
        <v>160.70936978616498</v>
      </c>
    </row>
    <row r="490" spans="1:14" ht="14.4" customHeight="1" x14ac:dyDescent="0.3">
      <c r="A490" s="664" t="s">
        <v>548</v>
      </c>
      <c r="B490" s="665" t="s">
        <v>549</v>
      </c>
      <c r="C490" s="666" t="s">
        <v>561</v>
      </c>
      <c r="D490" s="667" t="s">
        <v>2160</v>
      </c>
      <c r="E490" s="666" t="s">
        <v>564</v>
      </c>
      <c r="F490" s="667" t="s">
        <v>2161</v>
      </c>
      <c r="G490" s="666" t="s">
        <v>580</v>
      </c>
      <c r="H490" s="666" t="s">
        <v>1125</v>
      </c>
      <c r="I490" s="666" t="s">
        <v>1125</v>
      </c>
      <c r="J490" s="666" t="s">
        <v>1126</v>
      </c>
      <c r="K490" s="666" t="s">
        <v>1127</v>
      </c>
      <c r="L490" s="668">
        <v>179.97510740035128</v>
      </c>
      <c r="M490" s="668">
        <v>5</v>
      </c>
      <c r="N490" s="669">
        <v>899.87553700175636</v>
      </c>
    </row>
    <row r="491" spans="1:14" ht="14.4" customHeight="1" x14ac:dyDescent="0.3">
      <c r="A491" s="664" t="s">
        <v>548</v>
      </c>
      <c r="B491" s="665" t="s">
        <v>549</v>
      </c>
      <c r="C491" s="666" t="s">
        <v>561</v>
      </c>
      <c r="D491" s="667" t="s">
        <v>2160</v>
      </c>
      <c r="E491" s="666" t="s">
        <v>564</v>
      </c>
      <c r="F491" s="667" t="s">
        <v>2161</v>
      </c>
      <c r="G491" s="666" t="s">
        <v>580</v>
      </c>
      <c r="H491" s="666" t="s">
        <v>1938</v>
      </c>
      <c r="I491" s="666" t="s">
        <v>1938</v>
      </c>
      <c r="J491" s="666" t="s">
        <v>1114</v>
      </c>
      <c r="K491" s="666" t="s">
        <v>1939</v>
      </c>
      <c r="L491" s="668">
        <v>68.439999999999969</v>
      </c>
      <c r="M491" s="668">
        <v>1</v>
      </c>
      <c r="N491" s="669">
        <v>68.439999999999969</v>
      </c>
    </row>
    <row r="492" spans="1:14" ht="14.4" customHeight="1" x14ac:dyDescent="0.3">
      <c r="A492" s="664" t="s">
        <v>548</v>
      </c>
      <c r="B492" s="665" t="s">
        <v>549</v>
      </c>
      <c r="C492" s="666" t="s">
        <v>561</v>
      </c>
      <c r="D492" s="667" t="s">
        <v>2160</v>
      </c>
      <c r="E492" s="666" t="s">
        <v>564</v>
      </c>
      <c r="F492" s="667" t="s">
        <v>2161</v>
      </c>
      <c r="G492" s="666" t="s">
        <v>580</v>
      </c>
      <c r="H492" s="666" t="s">
        <v>1940</v>
      </c>
      <c r="I492" s="666" t="s">
        <v>1941</v>
      </c>
      <c r="J492" s="666" t="s">
        <v>1942</v>
      </c>
      <c r="K492" s="666" t="s">
        <v>808</v>
      </c>
      <c r="L492" s="668">
        <v>18.77</v>
      </c>
      <c r="M492" s="668">
        <v>1</v>
      </c>
      <c r="N492" s="669">
        <v>18.77</v>
      </c>
    </row>
    <row r="493" spans="1:14" ht="14.4" customHeight="1" x14ac:dyDescent="0.3">
      <c r="A493" s="664" t="s">
        <v>548</v>
      </c>
      <c r="B493" s="665" t="s">
        <v>549</v>
      </c>
      <c r="C493" s="666" t="s">
        <v>561</v>
      </c>
      <c r="D493" s="667" t="s">
        <v>2160</v>
      </c>
      <c r="E493" s="666" t="s">
        <v>564</v>
      </c>
      <c r="F493" s="667" t="s">
        <v>2161</v>
      </c>
      <c r="G493" s="666" t="s">
        <v>580</v>
      </c>
      <c r="H493" s="666" t="s">
        <v>1943</v>
      </c>
      <c r="I493" s="666" t="s">
        <v>778</v>
      </c>
      <c r="J493" s="666" t="s">
        <v>1944</v>
      </c>
      <c r="K493" s="666"/>
      <c r="L493" s="668">
        <v>123.71999999999993</v>
      </c>
      <c r="M493" s="668">
        <v>1</v>
      </c>
      <c r="N493" s="669">
        <v>123.71999999999993</v>
      </c>
    </row>
    <row r="494" spans="1:14" ht="14.4" customHeight="1" x14ac:dyDescent="0.3">
      <c r="A494" s="664" t="s">
        <v>548</v>
      </c>
      <c r="B494" s="665" t="s">
        <v>549</v>
      </c>
      <c r="C494" s="666" t="s">
        <v>561</v>
      </c>
      <c r="D494" s="667" t="s">
        <v>2160</v>
      </c>
      <c r="E494" s="666" t="s">
        <v>564</v>
      </c>
      <c r="F494" s="667" t="s">
        <v>2161</v>
      </c>
      <c r="G494" s="666" t="s">
        <v>580</v>
      </c>
      <c r="H494" s="666" t="s">
        <v>1945</v>
      </c>
      <c r="I494" s="666" t="s">
        <v>1945</v>
      </c>
      <c r="J494" s="666" t="s">
        <v>1946</v>
      </c>
      <c r="K494" s="666" t="s">
        <v>1947</v>
      </c>
      <c r="L494" s="668">
        <v>230.71</v>
      </c>
      <c r="M494" s="668">
        <v>1</v>
      </c>
      <c r="N494" s="669">
        <v>230.71</v>
      </c>
    </row>
    <row r="495" spans="1:14" ht="14.4" customHeight="1" x14ac:dyDescent="0.3">
      <c r="A495" s="664" t="s">
        <v>548</v>
      </c>
      <c r="B495" s="665" t="s">
        <v>549</v>
      </c>
      <c r="C495" s="666" t="s">
        <v>561</v>
      </c>
      <c r="D495" s="667" t="s">
        <v>2160</v>
      </c>
      <c r="E495" s="666" t="s">
        <v>564</v>
      </c>
      <c r="F495" s="667" t="s">
        <v>2161</v>
      </c>
      <c r="G495" s="666" t="s">
        <v>580</v>
      </c>
      <c r="H495" s="666" t="s">
        <v>1948</v>
      </c>
      <c r="I495" s="666" t="s">
        <v>1948</v>
      </c>
      <c r="J495" s="666" t="s">
        <v>1949</v>
      </c>
      <c r="K495" s="666" t="s">
        <v>1654</v>
      </c>
      <c r="L495" s="668">
        <v>111.95000000000009</v>
      </c>
      <c r="M495" s="668">
        <v>1</v>
      </c>
      <c r="N495" s="669">
        <v>111.95000000000009</v>
      </c>
    </row>
    <row r="496" spans="1:14" ht="14.4" customHeight="1" x14ac:dyDescent="0.3">
      <c r="A496" s="664" t="s">
        <v>548</v>
      </c>
      <c r="B496" s="665" t="s">
        <v>549</v>
      </c>
      <c r="C496" s="666" t="s">
        <v>561</v>
      </c>
      <c r="D496" s="667" t="s">
        <v>2160</v>
      </c>
      <c r="E496" s="666" t="s">
        <v>564</v>
      </c>
      <c r="F496" s="667" t="s">
        <v>2161</v>
      </c>
      <c r="G496" s="666" t="s">
        <v>580</v>
      </c>
      <c r="H496" s="666" t="s">
        <v>1950</v>
      </c>
      <c r="I496" s="666" t="s">
        <v>1950</v>
      </c>
      <c r="J496" s="666" t="s">
        <v>1951</v>
      </c>
      <c r="K496" s="666" t="s">
        <v>1952</v>
      </c>
      <c r="L496" s="668">
        <v>23.73</v>
      </c>
      <c r="M496" s="668">
        <v>1</v>
      </c>
      <c r="N496" s="669">
        <v>23.73</v>
      </c>
    </row>
    <row r="497" spans="1:14" ht="14.4" customHeight="1" x14ac:dyDescent="0.3">
      <c r="A497" s="664" t="s">
        <v>548</v>
      </c>
      <c r="B497" s="665" t="s">
        <v>549</v>
      </c>
      <c r="C497" s="666" t="s">
        <v>561</v>
      </c>
      <c r="D497" s="667" t="s">
        <v>2160</v>
      </c>
      <c r="E497" s="666" t="s">
        <v>564</v>
      </c>
      <c r="F497" s="667" t="s">
        <v>2161</v>
      </c>
      <c r="G497" s="666" t="s">
        <v>580</v>
      </c>
      <c r="H497" s="666" t="s">
        <v>1953</v>
      </c>
      <c r="I497" s="666" t="s">
        <v>1954</v>
      </c>
      <c r="J497" s="666" t="s">
        <v>1955</v>
      </c>
      <c r="K497" s="666" t="s">
        <v>1956</v>
      </c>
      <c r="L497" s="668">
        <v>336.66000000000008</v>
      </c>
      <c r="M497" s="668">
        <v>1</v>
      </c>
      <c r="N497" s="669">
        <v>336.66000000000008</v>
      </c>
    </row>
    <row r="498" spans="1:14" ht="14.4" customHeight="1" x14ac:dyDescent="0.3">
      <c r="A498" s="664" t="s">
        <v>548</v>
      </c>
      <c r="B498" s="665" t="s">
        <v>549</v>
      </c>
      <c r="C498" s="666" t="s">
        <v>561</v>
      </c>
      <c r="D498" s="667" t="s">
        <v>2160</v>
      </c>
      <c r="E498" s="666" t="s">
        <v>564</v>
      </c>
      <c r="F498" s="667" t="s">
        <v>2161</v>
      </c>
      <c r="G498" s="666" t="s">
        <v>580</v>
      </c>
      <c r="H498" s="666" t="s">
        <v>1157</v>
      </c>
      <c r="I498" s="666" t="s">
        <v>1157</v>
      </c>
      <c r="J498" s="666" t="s">
        <v>904</v>
      </c>
      <c r="K498" s="666" t="s">
        <v>905</v>
      </c>
      <c r="L498" s="668">
        <v>47.609737650103135</v>
      </c>
      <c r="M498" s="668">
        <v>16</v>
      </c>
      <c r="N498" s="669">
        <v>761.75580240165016</v>
      </c>
    </row>
    <row r="499" spans="1:14" ht="14.4" customHeight="1" x14ac:dyDescent="0.3">
      <c r="A499" s="664" t="s">
        <v>548</v>
      </c>
      <c r="B499" s="665" t="s">
        <v>549</v>
      </c>
      <c r="C499" s="666" t="s">
        <v>561</v>
      </c>
      <c r="D499" s="667" t="s">
        <v>2160</v>
      </c>
      <c r="E499" s="666" t="s">
        <v>564</v>
      </c>
      <c r="F499" s="667" t="s">
        <v>2161</v>
      </c>
      <c r="G499" s="666" t="s">
        <v>580</v>
      </c>
      <c r="H499" s="666" t="s">
        <v>1957</v>
      </c>
      <c r="I499" s="666" t="s">
        <v>1957</v>
      </c>
      <c r="J499" s="666" t="s">
        <v>674</v>
      </c>
      <c r="K499" s="666" t="s">
        <v>1958</v>
      </c>
      <c r="L499" s="668">
        <v>117.07428571428571</v>
      </c>
      <c r="M499" s="668">
        <v>7</v>
      </c>
      <c r="N499" s="669">
        <v>819.52</v>
      </c>
    </row>
    <row r="500" spans="1:14" ht="14.4" customHeight="1" x14ac:dyDescent="0.3">
      <c r="A500" s="664" t="s">
        <v>548</v>
      </c>
      <c r="B500" s="665" t="s">
        <v>549</v>
      </c>
      <c r="C500" s="666" t="s">
        <v>561</v>
      </c>
      <c r="D500" s="667" t="s">
        <v>2160</v>
      </c>
      <c r="E500" s="666" t="s">
        <v>564</v>
      </c>
      <c r="F500" s="667" t="s">
        <v>2161</v>
      </c>
      <c r="G500" s="666" t="s">
        <v>580</v>
      </c>
      <c r="H500" s="666" t="s">
        <v>1164</v>
      </c>
      <c r="I500" s="666" t="s">
        <v>778</v>
      </c>
      <c r="J500" s="666" t="s">
        <v>1165</v>
      </c>
      <c r="K500" s="666"/>
      <c r="L500" s="668">
        <v>60.667000000000009</v>
      </c>
      <c r="M500" s="668">
        <v>20</v>
      </c>
      <c r="N500" s="669">
        <v>1213.3400000000001</v>
      </c>
    </row>
    <row r="501" spans="1:14" ht="14.4" customHeight="1" x14ac:dyDescent="0.3">
      <c r="A501" s="664" t="s">
        <v>548</v>
      </c>
      <c r="B501" s="665" t="s">
        <v>549</v>
      </c>
      <c r="C501" s="666" t="s">
        <v>561</v>
      </c>
      <c r="D501" s="667" t="s">
        <v>2160</v>
      </c>
      <c r="E501" s="666" t="s">
        <v>564</v>
      </c>
      <c r="F501" s="667" t="s">
        <v>2161</v>
      </c>
      <c r="G501" s="666" t="s">
        <v>580</v>
      </c>
      <c r="H501" s="666" t="s">
        <v>1166</v>
      </c>
      <c r="I501" s="666" t="s">
        <v>1166</v>
      </c>
      <c r="J501" s="666" t="s">
        <v>803</v>
      </c>
      <c r="K501" s="666" t="s">
        <v>1167</v>
      </c>
      <c r="L501" s="668">
        <v>129.88000000000002</v>
      </c>
      <c r="M501" s="668">
        <v>1</v>
      </c>
      <c r="N501" s="669">
        <v>129.88000000000002</v>
      </c>
    </row>
    <row r="502" spans="1:14" ht="14.4" customHeight="1" x14ac:dyDescent="0.3">
      <c r="A502" s="664" t="s">
        <v>548</v>
      </c>
      <c r="B502" s="665" t="s">
        <v>549</v>
      </c>
      <c r="C502" s="666" t="s">
        <v>561</v>
      </c>
      <c r="D502" s="667" t="s">
        <v>2160</v>
      </c>
      <c r="E502" s="666" t="s">
        <v>564</v>
      </c>
      <c r="F502" s="667" t="s">
        <v>2161</v>
      </c>
      <c r="G502" s="666" t="s">
        <v>580</v>
      </c>
      <c r="H502" s="666" t="s">
        <v>1959</v>
      </c>
      <c r="I502" s="666" t="s">
        <v>778</v>
      </c>
      <c r="J502" s="666" t="s">
        <v>1960</v>
      </c>
      <c r="K502" s="666"/>
      <c r="L502" s="668">
        <v>576.11</v>
      </c>
      <c r="M502" s="668">
        <v>2</v>
      </c>
      <c r="N502" s="669">
        <v>1152.22</v>
      </c>
    </row>
    <row r="503" spans="1:14" ht="14.4" customHeight="1" x14ac:dyDescent="0.3">
      <c r="A503" s="664" t="s">
        <v>548</v>
      </c>
      <c r="B503" s="665" t="s">
        <v>549</v>
      </c>
      <c r="C503" s="666" t="s">
        <v>561</v>
      </c>
      <c r="D503" s="667" t="s">
        <v>2160</v>
      </c>
      <c r="E503" s="666" t="s">
        <v>564</v>
      </c>
      <c r="F503" s="667" t="s">
        <v>2161</v>
      </c>
      <c r="G503" s="666" t="s">
        <v>580</v>
      </c>
      <c r="H503" s="666" t="s">
        <v>1961</v>
      </c>
      <c r="I503" s="666" t="s">
        <v>1961</v>
      </c>
      <c r="J503" s="666" t="s">
        <v>674</v>
      </c>
      <c r="K503" s="666" t="s">
        <v>1958</v>
      </c>
      <c r="L503" s="668">
        <v>72.87943654092463</v>
      </c>
      <c r="M503" s="668">
        <v>2</v>
      </c>
      <c r="N503" s="669">
        <v>145.75887308184926</v>
      </c>
    </row>
    <row r="504" spans="1:14" ht="14.4" customHeight="1" x14ac:dyDescent="0.3">
      <c r="A504" s="664" t="s">
        <v>548</v>
      </c>
      <c r="B504" s="665" t="s">
        <v>549</v>
      </c>
      <c r="C504" s="666" t="s">
        <v>561</v>
      </c>
      <c r="D504" s="667" t="s">
        <v>2160</v>
      </c>
      <c r="E504" s="666" t="s">
        <v>564</v>
      </c>
      <c r="F504" s="667" t="s">
        <v>2161</v>
      </c>
      <c r="G504" s="666" t="s">
        <v>580</v>
      </c>
      <c r="H504" s="666" t="s">
        <v>1962</v>
      </c>
      <c r="I504" s="666" t="s">
        <v>1962</v>
      </c>
      <c r="J504" s="666" t="s">
        <v>623</v>
      </c>
      <c r="K504" s="666" t="s">
        <v>1963</v>
      </c>
      <c r="L504" s="668">
        <v>142.69</v>
      </c>
      <c r="M504" s="668">
        <v>1</v>
      </c>
      <c r="N504" s="669">
        <v>142.69</v>
      </c>
    </row>
    <row r="505" spans="1:14" ht="14.4" customHeight="1" x14ac:dyDescent="0.3">
      <c r="A505" s="664" t="s">
        <v>548</v>
      </c>
      <c r="B505" s="665" t="s">
        <v>549</v>
      </c>
      <c r="C505" s="666" t="s">
        <v>561</v>
      </c>
      <c r="D505" s="667" t="s">
        <v>2160</v>
      </c>
      <c r="E505" s="666" t="s">
        <v>564</v>
      </c>
      <c r="F505" s="667" t="s">
        <v>2161</v>
      </c>
      <c r="G505" s="666" t="s">
        <v>580</v>
      </c>
      <c r="H505" s="666" t="s">
        <v>1178</v>
      </c>
      <c r="I505" s="666" t="s">
        <v>1178</v>
      </c>
      <c r="J505" s="666" t="s">
        <v>1179</v>
      </c>
      <c r="K505" s="666" t="s">
        <v>1180</v>
      </c>
      <c r="L505" s="668">
        <v>11.318999999999997</v>
      </c>
      <c r="M505" s="668">
        <v>3</v>
      </c>
      <c r="N505" s="669">
        <v>33.956999999999994</v>
      </c>
    </row>
    <row r="506" spans="1:14" ht="14.4" customHeight="1" x14ac:dyDescent="0.3">
      <c r="A506" s="664" t="s">
        <v>548</v>
      </c>
      <c r="B506" s="665" t="s">
        <v>549</v>
      </c>
      <c r="C506" s="666" t="s">
        <v>561</v>
      </c>
      <c r="D506" s="667" t="s">
        <v>2160</v>
      </c>
      <c r="E506" s="666" t="s">
        <v>564</v>
      </c>
      <c r="F506" s="667" t="s">
        <v>2161</v>
      </c>
      <c r="G506" s="666" t="s">
        <v>580</v>
      </c>
      <c r="H506" s="666" t="s">
        <v>1964</v>
      </c>
      <c r="I506" s="666" t="s">
        <v>1964</v>
      </c>
      <c r="J506" s="666" t="s">
        <v>1965</v>
      </c>
      <c r="K506" s="666" t="s">
        <v>1966</v>
      </c>
      <c r="L506" s="668">
        <v>813.5600000000004</v>
      </c>
      <c r="M506" s="668">
        <v>1</v>
      </c>
      <c r="N506" s="669">
        <v>813.5600000000004</v>
      </c>
    </row>
    <row r="507" spans="1:14" ht="14.4" customHeight="1" x14ac:dyDescent="0.3">
      <c r="A507" s="664" t="s">
        <v>548</v>
      </c>
      <c r="B507" s="665" t="s">
        <v>549</v>
      </c>
      <c r="C507" s="666" t="s">
        <v>561</v>
      </c>
      <c r="D507" s="667" t="s">
        <v>2160</v>
      </c>
      <c r="E507" s="666" t="s">
        <v>564</v>
      </c>
      <c r="F507" s="667" t="s">
        <v>2161</v>
      </c>
      <c r="G507" s="666" t="s">
        <v>580</v>
      </c>
      <c r="H507" s="666" t="s">
        <v>1967</v>
      </c>
      <c r="I507" s="666" t="s">
        <v>1967</v>
      </c>
      <c r="J507" s="666" t="s">
        <v>1968</v>
      </c>
      <c r="K507" s="666" t="s">
        <v>1969</v>
      </c>
      <c r="L507" s="668">
        <v>1131.0306392138555</v>
      </c>
      <c r="M507" s="668">
        <v>1</v>
      </c>
      <c r="N507" s="669">
        <v>1131.0306392138555</v>
      </c>
    </row>
    <row r="508" spans="1:14" ht="14.4" customHeight="1" x14ac:dyDescent="0.3">
      <c r="A508" s="664" t="s">
        <v>548</v>
      </c>
      <c r="B508" s="665" t="s">
        <v>549</v>
      </c>
      <c r="C508" s="666" t="s">
        <v>561</v>
      </c>
      <c r="D508" s="667" t="s">
        <v>2160</v>
      </c>
      <c r="E508" s="666" t="s">
        <v>564</v>
      </c>
      <c r="F508" s="667" t="s">
        <v>2161</v>
      </c>
      <c r="G508" s="666" t="s">
        <v>580</v>
      </c>
      <c r="H508" s="666" t="s">
        <v>1187</v>
      </c>
      <c r="I508" s="666" t="s">
        <v>1187</v>
      </c>
      <c r="J508" s="666" t="s">
        <v>674</v>
      </c>
      <c r="K508" s="666" t="s">
        <v>675</v>
      </c>
      <c r="L508" s="668">
        <v>28.600000000000016</v>
      </c>
      <c r="M508" s="668">
        <v>1</v>
      </c>
      <c r="N508" s="669">
        <v>28.600000000000016</v>
      </c>
    </row>
    <row r="509" spans="1:14" ht="14.4" customHeight="1" x14ac:dyDescent="0.3">
      <c r="A509" s="664" t="s">
        <v>548</v>
      </c>
      <c r="B509" s="665" t="s">
        <v>549</v>
      </c>
      <c r="C509" s="666" t="s">
        <v>561</v>
      </c>
      <c r="D509" s="667" t="s">
        <v>2160</v>
      </c>
      <c r="E509" s="666" t="s">
        <v>564</v>
      </c>
      <c r="F509" s="667" t="s">
        <v>2161</v>
      </c>
      <c r="G509" s="666" t="s">
        <v>1188</v>
      </c>
      <c r="H509" s="666" t="s">
        <v>1189</v>
      </c>
      <c r="I509" s="666" t="s">
        <v>1189</v>
      </c>
      <c r="J509" s="666" t="s">
        <v>1190</v>
      </c>
      <c r="K509" s="666" t="s">
        <v>1191</v>
      </c>
      <c r="L509" s="668">
        <v>14.879999999999995</v>
      </c>
      <c r="M509" s="668">
        <v>2</v>
      </c>
      <c r="N509" s="669">
        <v>29.759999999999991</v>
      </c>
    </row>
    <row r="510" spans="1:14" ht="14.4" customHeight="1" x14ac:dyDescent="0.3">
      <c r="A510" s="664" t="s">
        <v>548</v>
      </c>
      <c r="B510" s="665" t="s">
        <v>549</v>
      </c>
      <c r="C510" s="666" t="s">
        <v>561</v>
      </c>
      <c r="D510" s="667" t="s">
        <v>2160</v>
      </c>
      <c r="E510" s="666" t="s">
        <v>564</v>
      </c>
      <c r="F510" s="667" t="s">
        <v>2161</v>
      </c>
      <c r="G510" s="666" t="s">
        <v>1188</v>
      </c>
      <c r="H510" s="666" t="s">
        <v>1970</v>
      </c>
      <c r="I510" s="666" t="s">
        <v>1970</v>
      </c>
      <c r="J510" s="666" t="s">
        <v>1971</v>
      </c>
      <c r="K510" s="666" t="s">
        <v>1972</v>
      </c>
      <c r="L510" s="668">
        <v>12.059969940398627</v>
      </c>
      <c r="M510" s="668">
        <v>2</v>
      </c>
      <c r="N510" s="669">
        <v>24.119939880797254</v>
      </c>
    </row>
    <row r="511" spans="1:14" ht="14.4" customHeight="1" x14ac:dyDescent="0.3">
      <c r="A511" s="664" t="s">
        <v>548</v>
      </c>
      <c r="B511" s="665" t="s">
        <v>549</v>
      </c>
      <c r="C511" s="666" t="s">
        <v>561</v>
      </c>
      <c r="D511" s="667" t="s">
        <v>2160</v>
      </c>
      <c r="E511" s="666" t="s">
        <v>564</v>
      </c>
      <c r="F511" s="667" t="s">
        <v>2161</v>
      </c>
      <c r="G511" s="666" t="s">
        <v>1188</v>
      </c>
      <c r="H511" s="666" t="s">
        <v>1196</v>
      </c>
      <c r="I511" s="666" t="s">
        <v>1197</v>
      </c>
      <c r="J511" s="666" t="s">
        <v>578</v>
      </c>
      <c r="K511" s="666" t="s">
        <v>579</v>
      </c>
      <c r="L511" s="668">
        <v>105.05999999999996</v>
      </c>
      <c r="M511" s="668">
        <v>6</v>
      </c>
      <c r="N511" s="669">
        <v>630.35999999999979</v>
      </c>
    </row>
    <row r="512" spans="1:14" ht="14.4" customHeight="1" x14ac:dyDescent="0.3">
      <c r="A512" s="664" t="s">
        <v>548</v>
      </c>
      <c r="B512" s="665" t="s">
        <v>549</v>
      </c>
      <c r="C512" s="666" t="s">
        <v>561</v>
      </c>
      <c r="D512" s="667" t="s">
        <v>2160</v>
      </c>
      <c r="E512" s="666" t="s">
        <v>564</v>
      </c>
      <c r="F512" s="667" t="s">
        <v>2161</v>
      </c>
      <c r="G512" s="666" t="s">
        <v>1188</v>
      </c>
      <c r="H512" s="666" t="s">
        <v>1973</v>
      </c>
      <c r="I512" s="666" t="s">
        <v>1974</v>
      </c>
      <c r="J512" s="666" t="s">
        <v>1975</v>
      </c>
      <c r="K512" s="666" t="s">
        <v>820</v>
      </c>
      <c r="L512" s="668">
        <v>29.299999999999997</v>
      </c>
      <c r="M512" s="668">
        <v>2</v>
      </c>
      <c r="N512" s="669">
        <v>58.599999999999994</v>
      </c>
    </row>
    <row r="513" spans="1:14" ht="14.4" customHeight="1" x14ac:dyDescent="0.3">
      <c r="A513" s="664" t="s">
        <v>548</v>
      </c>
      <c r="B513" s="665" t="s">
        <v>549</v>
      </c>
      <c r="C513" s="666" t="s">
        <v>561</v>
      </c>
      <c r="D513" s="667" t="s">
        <v>2160</v>
      </c>
      <c r="E513" s="666" t="s">
        <v>564</v>
      </c>
      <c r="F513" s="667" t="s">
        <v>2161</v>
      </c>
      <c r="G513" s="666" t="s">
        <v>1188</v>
      </c>
      <c r="H513" s="666" t="s">
        <v>1198</v>
      </c>
      <c r="I513" s="666" t="s">
        <v>1199</v>
      </c>
      <c r="J513" s="666" t="s">
        <v>1200</v>
      </c>
      <c r="K513" s="666" t="s">
        <v>652</v>
      </c>
      <c r="L513" s="668">
        <v>62.140000000000029</v>
      </c>
      <c r="M513" s="668">
        <v>1</v>
      </c>
      <c r="N513" s="669">
        <v>62.140000000000029</v>
      </c>
    </row>
    <row r="514" spans="1:14" ht="14.4" customHeight="1" x14ac:dyDescent="0.3">
      <c r="A514" s="664" t="s">
        <v>548</v>
      </c>
      <c r="B514" s="665" t="s">
        <v>549</v>
      </c>
      <c r="C514" s="666" t="s">
        <v>561</v>
      </c>
      <c r="D514" s="667" t="s">
        <v>2160</v>
      </c>
      <c r="E514" s="666" t="s">
        <v>564</v>
      </c>
      <c r="F514" s="667" t="s">
        <v>2161</v>
      </c>
      <c r="G514" s="666" t="s">
        <v>1188</v>
      </c>
      <c r="H514" s="666" t="s">
        <v>1205</v>
      </c>
      <c r="I514" s="666" t="s">
        <v>1206</v>
      </c>
      <c r="J514" s="666" t="s">
        <v>1207</v>
      </c>
      <c r="K514" s="666" t="s">
        <v>1208</v>
      </c>
      <c r="L514" s="668">
        <v>32.26</v>
      </c>
      <c r="M514" s="668">
        <v>2</v>
      </c>
      <c r="N514" s="669">
        <v>64.52</v>
      </c>
    </row>
    <row r="515" spans="1:14" ht="14.4" customHeight="1" x14ac:dyDescent="0.3">
      <c r="A515" s="664" t="s">
        <v>548</v>
      </c>
      <c r="B515" s="665" t="s">
        <v>549</v>
      </c>
      <c r="C515" s="666" t="s">
        <v>561</v>
      </c>
      <c r="D515" s="667" t="s">
        <v>2160</v>
      </c>
      <c r="E515" s="666" t="s">
        <v>564</v>
      </c>
      <c r="F515" s="667" t="s">
        <v>2161</v>
      </c>
      <c r="G515" s="666" t="s">
        <v>1188</v>
      </c>
      <c r="H515" s="666" t="s">
        <v>1209</v>
      </c>
      <c r="I515" s="666" t="s">
        <v>1210</v>
      </c>
      <c r="J515" s="666" t="s">
        <v>1211</v>
      </c>
      <c r="K515" s="666" t="s">
        <v>1212</v>
      </c>
      <c r="L515" s="668">
        <v>29.999899887303769</v>
      </c>
      <c r="M515" s="668">
        <v>2</v>
      </c>
      <c r="N515" s="669">
        <v>59.999799774607538</v>
      </c>
    </row>
    <row r="516" spans="1:14" ht="14.4" customHeight="1" x14ac:dyDescent="0.3">
      <c r="A516" s="664" t="s">
        <v>548</v>
      </c>
      <c r="B516" s="665" t="s">
        <v>549</v>
      </c>
      <c r="C516" s="666" t="s">
        <v>561</v>
      </c>
      <c r="D516" s="667" t="s">
        <v>2160</v>
      </c>
      <c r="E516" s="666" t="s">
        <v>564</v>
      </c>
      <c r="F516" s="667" t="s">
        <v>2161</v>
      </c>
      <c r="G516" s="666" t="s">
        <v>1188</v>
      </c>
      <c r="H516" s="666" t="s">
        <v>1976</v>
      </c>
      <c r="I516" s="666" t="s">
        <v>1977</v>
      </c>
      <c r="J516" s="666" t="s">
        <v>1978</v>
      </c>
      <c r="K516" s="666" t="s">
        <v>1979</v>
      </c>
      <c r="L516" s="668">
        <v>46.819999999999993</v>
      </c>
      <c r="M516" s="668">
        <v>1</v>
      </c>
      <c r="N516" s="669">
        <v>46.819999999999993</v>
      </c>
    </row>
    <row r="517" spans="1:14" ht="14.4" customHeight="1" x14ac:dyDescent="0.3">
      <c r="A517" s="664" t="s">
        <v>548</v>
      </c>
      <c r="B517" s="665" t="s">
        <v>549</v>
      </c>
      <c r="C517" s="666" t="s">
        <v>561</v>
      </c>
      <c r="D517" s="667" t="s">
        <v>2160</v>
      </c>
      <c r="E517" s="666" t="s">
        <v>564</v>
      </c>
      <c r="F517" s="667" t="s">
        <v>2161</v>
      </c>
      <c r="G517" s="666" t="s">
        <v>1188</v>
      </c>
      <c r="H517" s="666" t="s">
        <v>1213</v>
      </c>
      <c r="I517" s="666" t="s">
        <v>1214</v>
      </c>
      <c r="J517" s="666" t="s">
        <v>1215</v>
      </c>
      <c r="K517" s="666" t="s">
        <v>1216</v>
      </c>
      <c r="L517" s="668">
        <v>48.820000000000014</v>
      </c>
      <c r="M517" s="668">
        <v>1</v>
      </c>
      <c r="N517" s="669">
        <v>48.820000000000014</v>
      </c>
    </row>
    <row r="518" spans="1:14" ht="14.4" customHeight="1" x14ac:dyDescent="0.3">
      <c r="A518" s="664" t="s">
        <v>548</v>
      </c>
      <c r="B518" s="665" t="s">
        <v>549</v>
      </c>
      <c r="C518" s="666" t="s">
        <v>561</v>
      </c>
      <c r="D518" s="667" t="s">
        <v>2160</v>
      </c>
      <c r="E518" s="666" t="s">
        <v>564</v>
      </c>
      <c r="F518" s="667" t="s">
        <v>2161</v>
      </c>
      <c r="G518" s="666" t="s">
        <v>1188</v>
      </c>
      <c r="H518" s="666" t="s">
        <v>1980</v>
      </c>
      <c r="I518" s="666" t="s">
        <v>1981</v>
      </c>
      <c r="J518" s="666" t="s">
        <v>1223</v>
      </c>
      <c r="K518" s="666" t="s">
        <v>1982</v>
      </c>
      <c r="L518" s="668">
        <v>150.34</v>
      </c>
      <c r="M518" s="668">
        <v>1</v>
      </c>
      <c r="N518" s="669">
        <v>150.34</v>
      </c>
    </row>
    <row r="519" spans="1:14" ht="14.4" customHeight="1" x14ac:dyDescent="0.3">
      <c r="A519" s="664" t="s">
        <v>548</v>
      </c>
      <c r="B519" s="665" t="s">
        <v>549</v>
      </c>
      <c r="C519" s="666" t="s">
        <v>561</v>
      </c>
      <c r="D519" s="667" t="s">
        <v>2160</v>
      </c>
      <c r="E519" s="666" t="s">
        <v>564</v>
      </c>
      <c r="F519" s="667" t="s">
        <v>2161</v>
      </c>
      <c r="G519" s="666" t="s">
        <v>1188</v>
      </c>
      <c r="H519" s="666" t="s">
        <v>1225</v>
      </c>
      <c r="I519" s="666" t="s">
        <v>1226</v>
      </c>
      <c r="J519" s="666" t="s">
        <v>1227</v>
      </c>
      <c r="K519" s="666" t="s">
        <v>1228</v>
      </c>
      <c r="L519" s="668">
        <v>3300</v>
      </c>
      <c r="M519" s="668">
        <v>1</v>
      </c>
      <c r="N519" s="669">
        <v>3300</v>
      </c>
    </row>
    <row r="520" spans="1:14" ht="14.4" customHeight="1" x14ac:dyDescent="0.3">
      <c r="A520" s="664" t="s">
        <v>548</v>
      </c>
      <c r="B520" s="665" t="s">
        <v>549</v>
      </c>
      <c r="C520" s="666" t="s">
        <v>561</v>
      </c>
      <c r="D520" s="667" t="s">
        <v>2160</v>
      </c>
      <c r="E520" s="666" t="s">
        <v>564</v>
      </c>
      <c r="F520" s="667" t="s">
        <v>2161</v>
      </c>
      <c r="G520" s="666" t="s">
        <v>1188</v>
      </c>
      <c r="H520" s="666" t="s">
        <v>1983</v>
      </c>
      <c r="I520" s="666" t="s">
        <v>1984</v>
      </c>
      <c r="J520" s="666" t="s">
        <v>1985</v>
      </c>
      <c r="K520" s="666" t="s">
        <v>1615</v>
      </c>
      <c r="L520" s="668">
        <v>36.179999999999993</v>
      </c>
      <c r="M520" s="668">
        <v>1</v>
      </c>
      <c r="N520" s="669">
        <v>36.179999999999993</v>
      </c>
    </row>
    <row r="521" spans="1:14" ht="14.4" customHeight="1" x14ac:dyDescent="0.3">
      <c r="A521" s="664" t="s">
        <v>548</v>
      </c>
      <c r="B521" s="665" t="s">
        <v>549</v>
      </c>
      <c r="C521" s="666" t="s">
        <v>561</v>
      </c>
      <c r="D521" s="667" t="s">
        <v>2160</v>
      </c>
      <c r="E521" s="666" t="s">
        <v>564</v>
      </c>
      <c r="F521" s="667" t="s">
        <v>2161</v>
      </c>
      <c r="G521" s="666" t="s">
        <v>1188</v>
      </c>
      <c r="H521" s="666" t="s">
        <v>1986</v>
      </c>
      <c r="I521" s="666" t="s">
        <v>1987</v>
      </c>
      <c r="J521" s="666" t="s">
        <v>1988</v>
      </c>
      <c r="K521" s="666" t="s">
        <v>1989</v>
      </c>
      <c r="L521" s="668">
        <v>79.130000000000024</v>
      </c>
      <c r="M521" s="668">
        <v>1</v>
      </c>
      <c r="N521" s="669">
        <v>79.130000000000024</v>
      </c>
    </row>
    <row r="522" spans="1:14" ht="14.4" customHeight="1" x14ac:dyDescent="0.3">
      <c r="A522" s="664" t="s">
        <v>548</v>
      </c>
      <c r="B522" s="665" t="s">
        <v>549</v>
      </c>
      <c r="C522" s="666" t="s">
        <v>561</v>
      </c>
      <c r="D522" s="667" t="s">
        <v>2160</v>
      </c>
      <c r="E522" s="666" t="s">
        <v>564</v>
      </c>
      <c r="F522" s="667" t="s">
        <v>2161</v>
      </c>
      <c r="G522" s="666" t="s">
        <v>1188</v>
      </c>
      <c r="H522" s="666" t="s">
        <v>1233</v>
      </c>
      <c r="I522" s="666" t="s">
        <v>1234</v>
      </c>
      <c r="J522" s="666" t="s">
        <v>1231</v>
      </c>
      <c r="K522" s="666" t="s">
        <v>1235</v>
      </c>
      <c r="L522" s="668">
        <v>58.929910558607254</v>
      </c>
      <c r="M522" s="668">
        <v>3</v>
      </c>
      <c r="N522" s="669">
        <v>176.78973167582177</v>
      </c>
    </row>
    <row r="523" spans="1:14" ht="14.4" customHeight="1" x14ac:dyDescent="0.3">
      <c r="A523" s="664" t="s">
        <v>548</v>
      </c>
      <c r="B523" s="665" t="s">
        <v>549</v>
      </c>
      <c r="C523" s="666" t="s">
        <v>561</v>
      </c>
      <c r="D523" s="667" t="s">
        <v>2160</v>
      </c>
      <c r="E523" s="666" t="s">
        <v>564</v>
      </c>
      <c r="F523" s="667" t="s">
        <v>2161</v>
      </c>
      <c r="G523" s="666" t="s">
        <v>1188</v>
      </c>
      <c r="H523" s="666" t="s">
        <v>1990</v>
      </c>
      <c r="I523" s="666" t="s">
        <v>1991</v>
      </c>
      <c r="J523" s="666" t="s">
        <v>1992</v>
      </c>
      <c r="K523" s="666" t="s">
        <v>820</v>
      </c>
      <c r="L523" s="668">
        <v>76.48</v>
      </c>
      <c r="M523" s="668">
        <v>1</v>
      </c>
      <c r="N523" s="669">
        <v>76.48</v>
      </c>
    </row>
    <row r="524" spans="1:14" ht="14.4" customHeight="1" x14ac:dyDescent="0.3">
      <c r="A524" s="664" t="s">
        <v>548</v>
      </c>
      <c r="B524" s="665" t="s">
        <v>549</v>
      </c>
      <c r="C524" s="666" t="s">
        <v>561</v>
      </c>
      <c r="D524" s="667" t="s">
        <v>2160</v>
      </c>
      <c r="E524" s="666" t="s">
        <v>564</v>
      </c>
      <c r="F524" s="667" t="s">
        <v>2161</v>
      </c>
      <c r="G524" s="666" t="s">
        <v>1188</v>
      </c>
      <c r="H524" s="666" t="s">
        <v>1993</v>
      </c>
      <c r="I524" s="666" t="s">
        <v>1994</v>
      </c>
      <c r="J524" s="666" t="s">
        <v>1238</v>
      </c>
      <c r="K524" s="666" t="s">
        <v>1995</v>
      </c>
      <c r="L524" s="668">
        <v>17.019999348910641</v>
      </c>
      <c r="M524" s="668">
        <v>2</v>
      </c>
      <c r="N524" s="669">
        <v>34.039998697821282</v>
      </c>
    </row>
    <row r="525" spans="1:14" ht="14.4" customHeight="1" x14ac:dyDescent="0.3">
      <c r="A525" s="664" t="s">
        <v>548</v>
      </c>
      <c r="B525" s="665" t="s">
        <v>549</v>
      </c>
      <c r="C525" s="666" t="s">
        <v>561</v>
      </c>
      <c r="D525" s="667" t="s">
        <v>2160</v>
      </c>
      <c r="E525" s="666" t="s">
        <v>564</v>
      </c>
      <c r="F525" s="667" t="s">
        <v>2161</v>
      </c>
      <c r="G525" s="666" t="s">
        <v>1188</v>
      </c>
      <c r="H525" s="666" t="s">
        <v>1240</v>
      </c>
      <c r="I525" s="666" t="s">
        <v>1240</v>
      </c>
      <c r="J525" s="666" t="s">
        <v>1241</v>
      </c>
      <c r="K525" s="666" t="s">
        <v>1242</v>
      </c>
      <c r="L525" s="668">
        <v>66.399999999999991</v>
      </c>
      <c r="M525" s="668">
        <v>1</v>
      </c>
      <c r="N525" s="669">
        <v>66.399999999999991</v>
      </c>
    </row>
    <row r="526" spans="1:14" ht="14.4" customHeight="1" x14ac:dyDescent="0.3">
      <c r="A526" s="664" t="s">
        <v>548</v>
      </c>
      <c r="B526" s="665" t="s">
        <v>549</v>
      </c>
      <c r="C526" s="666" t="s">
        <v>561</v>
      </c>
      <c r="D526" s="667" t="s">
        <v>2160</v>
      </c>
      <c r="E526" s="666" t="s">
        <v>564</v>
      </c>
      <c r="F526" s="667" t="s">
        <v>2161</v>
      </c>
      <c r="G526" s="666" t="s">
        <v>1188</v>
      </c>
      <c r="H526" s="666" t="s">
        <v>1247</v>
      </c>
      <c r="I526" s="666" t="s">
        <v>1248</v>
      </c>
      <c r="J526" s="666" t="s">
        <v>1249</v>
      </c>
      <c r="K526" s="666" t="s">
        <v>1250</v>
      </c>
      <c r="L526" s="668">
        <v>322.49000000000007</v>
      </c>
      <c r="M526" s="668">
        <v>1</v>
      </c>
      <c r="N526" s="669">
        <v>322.49000000000007</v>
      </c>
    </row>
    <row r="527" spans="1:14" ht="14.4" customHeight="1" x14ac:dyDescent="0.3">
      <c r="A527" s="664" t="s">
        <v>548</v>
      </c>
      <c r="B527" s="665" t="s">
        <v>549</v>
      </c>
      <c r="C527" s="666" t="s">
        <v>561</v>
      </c>
      <c r="D527" s="667" t="s">
        <v>2160</v>
      </c>
      <c r="E527" s="666" t="s">
        <v>564</v>
      </c>
      <c r="F527" s="667" t="s">
        <v>2161</v>
      </c>
      <c r="G527" s="666" t="s">
        <v>1188</v>
      </c>
      <c r="H527" s="666" t="s">
        <v>1996</v>
      </c>
      <c r="I527" s="666" t="s">
        <v>1997</v>
      </c>
      <c r="J527" s="666" t="s">
        <v>1261</v>
      </c>
      <c r="K527" s="666" t="s">
        <v>1998</v>
      </c>
      <c r="L527" s="668">
        <v>46.989666549208451</v>
      </c>
      <c r="M527" s="668">
        <v>1</v>
      </c>
      <c r="N527" s="669">
        <v>46.989666549208451</v>
      </c>
    </row>
    <row r="528" spans="1:14" ht="14.4" customHeight="1" x14ac:dyDescent="0.3">
      <c r="A528" s="664" t="s">
        <v>548</v>
      </c>
      <c r="B528" s="665" t="s">
        <v>549</v>
      </c>
      <c r="C528" s="666" t="s">
        <v>561</v>
      </c>
      <c r="D528" s="667" t="s">
        <v>2160</v>
      </c>
      <c r="E528" s="666" t="s">
        <v>564</v>
      </c>
      <c r="F528" s="667" t="s">
        <v>2161</v>
      </c>
      <c r="G528" s="666" t="s">
        <v>1188</v>
      </c>
      <c r="H528" s="666" t="s">
        <v>1255</v>
      </c>
      <c r="I528" s="666" t="s">
        <v>1256</v>
      </c>
      <c r="J528" s="666" t="s">
        <v>1257</v>
      </c>
      <c r="K528" s="666" t="s">
        <v>1258</v>
      </c>
      <c r="L528" s="668">
        <v>88.249999999999986</v>
      </c>
      <c r="M528" s="668">
        <v>1</v>
      </c>
      <c r="N528" s="669">
        <v>88.249999999999986</v>
      </c>
    </row>
    <row r="529" spans="1:14" ht="14.4" customHeight="1" x14ac:dyDescent="0.3">
      <c r="A529" s="664" t="s">
        <v>548</v>
      </c>
      <c r="B529" s="665" t="s">
        <v>549</v>
      </c>
      <c r="C529" s="666" t="s">
        <v>561</v>
      </c>
      <c r="D529" s="667" t="s">
        <v>2160</v>
      </c>
      <c r="E529" s="666" t="s">
        <v>564</v>
      </c>
      <c r="F529" s="667" t="s">
        <v>2161</v>
      </c>
      <c r="G529" s="666" t="s">
        <v>1188</v>
      </c>
      <c r="H529" s="666" t="s">
        <v>1999</v>
      </c>
      <c r="I529" s="666" t="s">
        <v>2000</v>
      </c>
      <c r="J529" s="666" t="s">
        <v>2001</v>
      </c>
      <c r="K529" s="666" t="s">
        <v>2002</v>
      </c>
      <c r="L529" s="668">
        <v>21.67</v>
      </c>
      <c r="M529" s="668">
        <v>1</v>
      </c>
      <c r="N529" s="669">
        <v>21.67</v>
      </c>
    </row>
    <row r="530" spans="1:14" ht="14.4" customHeight="1" x14ac:dyDescent="0.3">
      <c r="A530" s="664" t="s">
        <v>548</v>
      </c>
      <c r="B530" s="665" t="s">
        <v>549</v>
      </c>
      <c r="C530" s="666" t="s">
        <v>561</v>
      </c>
      <c r="D530" s="667" t="s">
        <v>2160</v>
      </c>
      <c r="E530" s="666" t="s">
        <v>564</v>
      </c>
      <c r="F530" s="667" t="s">
        <v>2161</v>
      </c>
      <c r="G530" s="666" t="s">
        <v>1188</v>
      </c>
      <c r="H530" s="666" t="s">
        <v>1266</v>
      </c>
      <c r="I530" s="666" t="s">
        <v>1267</v>
      </c>
      <c r="J530" s="666" t="s">
        <v>1268</v>
      </c>
      <c r="K530" s="666" t="s">
        <v>1216</v>
      </c>
      <c r="L530" s="668">
        <v>86.68</v>
      </c>
      <c r="M530" s="668">
        <v>1</v>
      </c>
      <c r="N530" s="669">
        <v>86.68</v>
      </c>
    </row>
    <row r="531" spans="1:14" ht="14.4" customHeight="1" x14ac:dyDescent="0.3">
      <c r="A531" s="664" t="s">
        <v>548</v>
      </c>
      <c r="B531" s="665" t="s">
        <v>549</v>
      </c>
      <c r="C531" s="666" t="s">
        <v>561</v>
      </c>
      <c r="D531" s="667" t="s">
        <v>2160</v>
      </c>
      <c r="E531" s="666" t="s">
        <v>564</v>
      </c>
      <c r="F531" s="667" t="s">
        <v>2161</v>
      </c>
      <c r="G531" s="666" t="s">
        <v>1188</v>
      </c>
      <c r="H531" s="666" t="s">
        <v>2003</v>
      </c>
      <c r="I531" s="666" t="s">
        <v>2004</v>
      </c>
      <c r="J531" s="666" t="s">
        <v>2005</v>
      </c>
      <c r="K531" s="666" t="s">
        <v>820</v>
      </c>
      <c r="L531" s="668">
        <v>117.88987092045572</v>
      </c>
      <c r="M531" s="668">
        <v>1</v>
      </c>
      <c r="N531" s="669">
        <v>117.88987092045572</v>
      </c>
    </row>
    <row r="532" spans="1:14" ht="14.4" customHeight="1" x14ac:dyDescent="0.3">
      <c r="A532" s="664" t="s">
        <v>548</v>
      </c>
      <c r="B532" s="665" t="s">
        <v>549</v>
      </c>
      <c r="C532" s="666" t="s">
        <v>561</v>
      </c>
      <c r="D532" s="667" t="s">
        <v>2160</v>
      </c>
      <c r="E532" s="666" t="s">
        <v>564</v>
      </c>
      <c r="F532" s="667" t="s">
        <v>2161</v>
      </c>
      <c r="G532" s="666" t="s">
        <v>1188</v>
      </c>
      <c r="H532" s="666" t="s">
        <v>2006</v>
      </c>
      <c r="I532" s="666" t="s">
        <v>2007</v>
      </c>
      <c r="J532" s="666" t="s">
        <v>2008</v>
      </c>
      <c r="K532" s="666" t="s">
        <v>2009</v>
      </c>
      <c r="L532" s="668">
        <v>129.33000000000001</v>
      </c>
      <c r="M532" s="668">
        <v>6</v>
      </c>
      <c r="N532" s="669">
        <v>775.98</v>
      </c>
    </row>
    <row r="533" spans="1:14" ht="14.4" customHeight="1" x14ac:dyDescent="0.3">
      <c r="A533" s="664" t="s">
        <v>548</v>
      </c>
      <c r="B533" s="665" t="s">
        <v>549</v>
      </c>
      <c r="C533" s="666" t="s">
        <v>561</v>
      </c>
      <c r="D533" s="667" t="s">
        <v>2160</v>
      </c>
      <c r="E533" s="666" t="s">
        <v>564</v>
      </c>
      <c r="F533" s="667" t="s">
        <v>2161</v>
      </c>
      <c r="G533" s="666" t="s">
        <v>1188</v>
      </c>
      <c r="H533" s="666" t="s">
        <v>2010</v>
      </c>
      <c r="I533" s="666" t="s">
        <v>2011</v>
      </c>
      <c r="J533" s="666" t="s">
        <v>2012</v>
      </c>
      <c r="K533" s="666" t="s">
        <v>792</v>
      </c>
      <c r="L533" s="668">
        <v>116.81</v>
      </c>
      <c r="M533" s="668">
        <v>1</v>
      </c>
      <c r="N533" s="669">
        <v>116.81</v>
      </c>
    </row>
    <row r="534" spans="1:14" ht="14.4" customHeight="1" x14ac:dyDescent="0.3">
      <c r="A534" s="664" t="s">
        <v>548</v>
      </c>
      <c r="B534" s="665" t="s">
        <v>549</v>
      </c>
      <c r="C534" s="666" t="s">
        <v>561</v>
      </c>
      <c r="D534" s="667" t="s">
        <v>2160</v>
      </c>
      <c r="E534" s="666" t="s">
        <v>564</v>
      </c>
      <c r="F534" s="667" t="s">
        <v>2161</v>
      </c>
      <c r="G534" s="666" t="s">
        <v>1188</v>
      </c>
      <c r="H534" s="666" t="s">
        <v>2013</v>
      </c>
      <c r="I534" s="666" t="s">
        <v>2014</v>
      </c>
      <c r="J534" s="666" t="s">
        <v>2015</v>
      </c>
      <c r="K534" s="666" t="s">
        <v>2016</v>
      </c>
      <c r="L534" s="668">
        <v>44.119799109744719</v>
      </c>
      <c r="M534" s="668">
        <v>1</v>
      </c>
      <c r="N534" s="669">
        <v>44.119799109744719</v>
      </c>
    </row>
    <row r="535" spans="1:14" ht="14.4" customHeight="1" x14ac:dyDescent="0.3">
      <c r="A535" s="664" t="s">
        <v>548</v>
      </c>
      <c r="B535" s="665" t="s">
        <v>549</v>
      </c>
      <c r="C535" s="666" t="s">
        <v>561</v>
      </c>
      <c r="D535" s="667" t="s">
        <v>2160</v>
      </c>
      <c r="E535" s="666" t="s">
        <v>564</v>
      </c>
      <c r="F535" s="667" t="s">
        <v>2161</v>
      </c>
      <c r="G535" s="666" t="s">
        <v>1188</v>
      </c>
      <c r="H535" s="666" t="s">
        <v>1277</v>
      </c>
      <c r="I535" s="666" t="s">
        <v>1278</v>
      </c>
      <c r="J535" s="666" t="s">
        <v>578</v>
      </c>
      <c r="K535" s="666" t="s">
        <v>1279</v>
      </c>
      <c r="L535" s="668">
        <v>58.74</v>
      </c>
      <c r="M535" s="668">
        <v>2</v>
      </c>
      <c r="N535" s="669">
        <v>117.48</v>
      </c>
    </row>
    <row r="536" spans="1:14" ht="14.4" customHeight="1" x14ac:dyDescent="0.3">
      <c r="A536" s="664" t="s">
        <v>548</v>
      </c>
      <c r="B536" s="665" t="s">
        <v>549</v>
      </c>
      <c r="C536" s="666" t="s">
        <v>561</v>
      </c>
      <c r="D536" s="667" t="s">
        <v>2160</v>
      </c>
      <c r="E536" s="666" t="s">
        <v>564</v>
      </c>
      <c r="F536" s="667" t="s">
        <v>2161</v>
      </c>
      <c r="G536" s="666" t="s">
        <v>1188</v>
      </c>
      <c r="H536" s="666" t="s">
        <v>2017</v>
      </c>
      <c r="I536" s="666" t="s">
        <v>2018</v>
      </c>
      <c r="J536" s="666" t="s">
        <v>1328</v>
      </c>
      <c r="K536" s="666" t="s">
        <v>2019</v>
      </c>
      <c r="L536" s="668">
        <v>36.6</v>
      </c>
      <c r="M536" s="668">
        <v>1</v>
      </c>
      <c r="N536" s="669">
        <v>36.6</v>
      </c>
    </row>
    <row r="537" spans="1:14" ht="14.4" customHeight="1" x14ac:dyDescent="0.3">
      <c r="A537" s="664" t="s">
        <v>548</v>
      </c>
      <c r="B537" s="665" t="s">
        <v>549</v>
      </c>
      <c r="C537" s="666" t="s">
        <v>561</v>
      </c>
      <c r="D537" s="667" t="s">
        <v>2160</v>
      </c>
      <c r="E537" s="666" t="s">
        <v>564</v>
      </c>
      <c r="F537" s="667" t="s">
        <v>2161</v>
      </c>
      <c r="G537" s="666" t="s">
        <v>1188</v>
      </c>
      <c r="H537" s="666" t="s">
        <v>1284</v>
      </c>
      <c r="I537" s="666" t="s">
        <v>1285</v>
      </c>
      <c r="J537" s="666" t="s">
        <v>1286</v>
      </c>
      <c r="K537" s="666" t="s">
        <v>1287</v>
      </c>
      <c r="L537" s="668">
        <v>20.060001472749725</v>
      </c>
      <c r="M537" s="668">
        <v>2</v>
      </c>
      <c r="N537" s="669">
        <v>40.120002945499451</v>
      </c>
    </row>
    <row r="538" spans="1:14" ht="14.4" customHeight="1" x14ac:dyDescent="0.3">
      <c r="A538" s="664" t="s">
        <v>548</v>
      </c>
      <c r="B538" s="665" t="s">
        <v>549</v>
      </c>
      <c r="C538" s="666" t="s">
        <v>561</v>
      </c>
      <c r="D538" s="667" t="s">
        <v>2160</v>
      </c>
      <c r="E538" s="666" t="s">
        <v>564</v>
      </c>
      <c r="F538" s="667" t="s">
        <v>2161</v>
      </c>
      <c r="G538" s="666" t="s">
        <v>1188</v>
      </c>
      <c r="H538" s="666" t="s">
        <v>2020</v>
      </c>
      <c r="I538" s="666" t="s">
        <v>2021</v>
      </c>
      <c r="J538" s="666" t="s">
        <v>2022</v>
      </c>
      <c r="K538" s="666" t="s">
        <v>1045</v>
      </c>
      <c r="L538" s="668">
        <v>465.86499999999995</v>
      </c>
      <c r="M538" s="668">
        <v>4</v>
      </c>
      <c r="N538" s="669">
        <v>1863.4599999999998</v>
      </c>
    </row>
    <row r="539" spans="1:14" ht="14.4" customHeight="1" x14ac:dyDescent="0.3">
      <c r="A539" s="664" t="s">
        <v>548</v>
      </c>
      <c r="B539" s="665" t="s">
        <v>549</v>
      </c>
      <c r="C539" s="666" t="s">
        <v>561</v>
      </c>
      <c r="D539" s="667" t="s">
        <v>2160</v>
      </c>
      <c r="E539" s="666" t="s">
        <v>564</v>
      </c>
      <c r="F539" s="667" t="s">
        <v>2161</v>
      </c>
      <c r="G539" s="666" t="s">
        <v>1188</v>
      </c>
      <c r="H539" s="666" t="s">
        <v>1288</v>
      </c>
      <c r="I539" s="666" t="s">
        <v>1289</v>
      </c>
      <c r="J539" s="666" t="s">
        <v>1290</v>
      </c>
      <c r="K539" s="666" t="s">
        <v>1291</v>
      </c>
      <c r="L539" s="668">
        <v>73.938734045012097</v>
      </c>
      <c r="M539" s="668">
        <v>1</v>
      </c>
      <c r="N539" s="669">
        <v>73.938734045012097</v>
      </c>
    </row>
    <row r="540" spans="1:14" ht="14.4" customHeight="1" x14ac:dyDescent="0.3">
      <c r="A540" s="664" t="s">
        <v>548</v>
      </c>
      <c r="B540" s="665" t="s">
        <v>549</v>
      </c>
      <c r="C540" s="666" t="s">
        <v>561</v>
      </c>
      <c r="D540" s="667" t="s">
        <v>2160</v>
      </c>
      <c r="E540" s="666" t="s">
        <v>564</v>
      </c>
      <c r="F540" s="667" t="s">
        <v>2161</v>
      </c>
      <c r="G540" s="666" t="s">
        <v>1188</v>
      </c>
      <c r="H540" s="666" t="s">
        <v>2023</v>
      </c>
      <c r="I540" s="666" t="s">
        <v>2023</v>
      </c>
      <c r="J540" s="666" t="s">
        <v>2024</v>
      </c>
      <c r="K540" s="666" t="s">
        <v>2025</v>
      </c>
      <c r="L540" s="668">
        <v>70.059999999999988</v>
      </c>
      <c r="M540" s="668">
        <v>1</v>
      </c>
      <c r="N540" s="669">
        <v>70.059999999999988</v>
      </c>
    </row>
    <row r="541" spans="1:14" ht="14.4" customHeight="1" x14ac:dyDescent="0.3">
      <c r="A541" s="664" t="s">
        <v>548</v>
      </c>
      <c r="B541" s="665" t="s">
        <v>549</v>
      </c>
      <c r="C541" s="666" t="s">
        <v>561</v>
      </c>
      <c r="D541" s="667" t="s">
        <v>2160</v>
      </c>
      <c r="E541" s="666" t="s">
        <v>564</v>
      </c>
      <c r="F541" s="667" t="s">
        <v>2161</v>
      </c>
      <c r="G541" s="666" t="s">
        <v>1188</v>
      </c>
      <c r="H541" s="666" t="s">
        <v>2026</v>
      </c>
      <c r="I541" s="666" t="s">
        <v>2027</v>
      </c>
      <c r="J541" s="666" t="s">
        <v>2028</v>
      </c>
      <c r="K541" s="666" t="s">
        <v>2029</v>
      </c>
      <c r="L541" s="668">
        <v>44.029999999999994</v>
      </c>
      <c r="M541" s="668">
        <v>1</v>
      </c>
      <c r="N541" s="669">
        <v>44.029999999999994</v>
      </c>
    </row>
    <row r="542" spans="1:14" ht="14.4" customHeight="1" x14ac:dyDescent="0.3">
      <c r="A542" s="664" t="s">
        <v>548</v>
      </c>
      <c r="B542" s="665" t="s">
        <v>549</v>
      </c>
      <c r="C542" s="666" t="s">
        <v>561</v>
      </c>
      <c r="D542" s="667" t="s">
        <v>2160</v>
      </c>
      <c r="E542" s="666" t="s">
        <v>564</v>
      </c>
      <c r="F542" s="667" t="s">
        <v>2161</v>
      </c>
      <c r="G542" s="666" t="s">
        <v>1188</v>
      </c>
      <c r="H542" s="666" t="s">
        <v>1296</v>
      </c>
      <c r="I542" s="666" t="s">
        <v>1297</v>
      </c>
      <c r="J542" s="666" t="s">
        <v>1298</v>
      </c>
      <c r="K542" s="666" t="s">
        <v>1299</v>
      </c>
      <c r="L542" s="668">
        <v>77.809999999999988</v>
      </c>
      <c r="M542" s="668">
        <v>1</v>
      </c>
      <c r="N542" s="669">
        <v>77.809999999999988</v>
      </c>
    </row>
    <row r="543" spans="1:14" ht="14.4" customHeight="1" x14ac:dyDescent="0.3">
      <c r="A543" s="664" t="s">
        <v>548</v>
      </c>
      <c r="B543" s="665" t="s">
        <v>549</v>
      </c>
      <c r="C543" s="666" t="s">
        <v>561</v>
      </c>
      <c r="D543" s="667" t="s">
        <v>2160</v>
      </c>
      <c r="E543" s="666" t="s">
        <v>564</v>
      </c>
      <c r="F543" s="667" t="s">
        <v>2161</v>
      </c>
      <c r="G543" s="666" t="s">
        <v>1188</v>
      </c>
      <c r="H543" s="666" t="s">
        <v>2030</v>
      </c>
      <c r="I543" s="666" t="s">
        <v>2031</v>
      </c>
      <c r="J543" s="666" t="s">
        <v>2032</v>
      </c>
      <c r="K543" s="666" t="s">
        <v>1654</v>
      </c>
      <c r="L543" s="668">
        <v>254.25</v>
      </c>
      <c r="M543" s="668">
        <v>1</v>
      </c>
      <c r="N543" s="669">
        <v>254.25</v>
      </c>
    </row>
    <row r="544" spans="1:14" ht="14.4" customHeight="1" x14ac:dyDescent="0.3">
      <c r="A544" s="664" t="s">
        <v>548</v>
      </c>
      <c r="B544" s="665" t="s">
        <v>549</v>
      </c>
      <c r="C544" s="666" t="s">
        <v>561</v>
      </c>
      <c r="D544" s="667" t="s">
        <v>2160</v>
      </c>
      <c r="E544" s="666" t="s">
        <v>564</v>
      </c>
      <c r="F544" s="667" t="s">
        <v>2161</v>
      </c>
      <c r="G544" s="666" t="s">
        <v>1188</v>
      </c>
      <c r="H544" s="666" t="s">
        <v>2033</v>
      </c>
      <c r="I544" s="666" t="s">
        <v>2034</v>
      </c>
      <c r="J544" s="666" t="s">
        <v>2035</v>
      </c>
      <c r="K544" s="666" t="s">
        <v>2036</v>
      </c>
      <c r="L544" s="668">
        <v>104.87</v>
      </c>
      <c r="M544" s="668">
        <v>1</v>
      </c>
      <c r="N544" s="669">
        <v>104.87</v>
      </c>
    </row>
    <row r="545" spans="1:14" ht="14.4" customHeight="1" x14ac:dyDescent="0.3">
      <c r="A545" s="664" t="s">
        <v>548</v>
      </c>
      <c r="B545" s="665" t="s">
        <v>549</v>
      </c>
      <c r="C545" s="666" t="s">
        <v>561</v>
      </c>
      <c r="D545" s="667" t="s">
        <v>2160</v>
      </c>
      <c r="E545" s="666" t="s">
        <v>564</v>
      </c>
      <c r="F545" s="667" t="s">
        <v>2161</v>
      </c>
      <c r="G545" s="666" t="s">
        <v>1188</v>
      </c>
      <c r="H545" s="666" t="s">
        <v>2037</v>
      </c>
      <c r="I545" s="666" t="s">
        <v>2038</v>
      </c>
      <c r="J545" s="666" t="s">
        <v>2039</v>
      </c>
      <c r="K545" s="666" t="s">
        <v>2040</v>
      </c>
      <c r="L545" s="668">
        <v>99.97999999999999</v>
      </c>
      <c r="M545" s="668">
        <v>1</v>
      </c>
      <c r="N545" s="669">
        <v>99.97999999999999</v>
      </c>
    </row>
    <row r="546" spans="1:14" ht="14.4" customHeight="1" x14ac:dyDescent="0.3">
      <c r="A546" s="664" t="s">
        <v>548</v>
      </c>
      <c r="B546" s="665" t="s">
        <v>549</v>
      </c>
      <c r="C546" s="666" t="s">
        <v>561</v>
      </c>
      <c r="D546" s="667" t="s">
        <v>2160</v>
      </c>
      <c r="E546" s="666" t="s">
        <v>564</v>
      </c>
      <c r="F546" s="667" t="s">
        <v>2161</v>
      </c>
      <c r="G546" s="666" t="s">
        <v>1188</v>
      </c>
      <c r="H546" s="666" t="s">
        <v>2041</v>
      </c>
      <c r="I546" s="666" t="s">
        <v>2042</v>
      </c>
      <c r="J546" s="666" t="s">
        <v>2043</v>
      </c>
      <c r="K546" s="666" t="s">
        <v>2044</v>
      </c>
      <c r="L546" s="668">
        <v>166.53499999999997</v>
      </c>
      <c r="M546" s="668">
        <v>2</v>
      </c>
      <c r="N546" s="669">
        <v>333.06999999999994</v>
      </c>
    </row>
    <row r="547" spans="1:14" ht="14.4" customHeight="1" x14ac:dyDescent="0.3">
      <c r="A547" s="664" t="s">
        <v>548</v>
      </c>
      <c r="B547" s="665" t="s">
        <v>549</v>
      </c>
      <c r="C547" s="666" t="s">
        <v>561</v>
      </c>
      <c r="D547" s="667" t="s">
        <v>2160</v>
      </c>
      <c r="E547" s="666" t="s">
        <v>564</v>
      </c>
      <c r="F547" s="667" t="s">
        <v>2161</v>
      </c>
      <c r="G547" s="666" t="s">
        <v>1188</v>
      </c>
      <c r="H547" s="666" t="s">
        <v>2045</v>
      </c>
      <c r="I547" s="666" t="s">
        <v>2045</v>
      </c>
      <c r="J547" s="666" t="s">
        <v>2046</v>
      </c>
      <c r="K547" s="666" t="s">
        <v>1654</v>
      </c>
      <c r="L547" s="668">
        <v>136.39000000000004</v>
      </c>
      <c r="M547" s="668">
        <v>1</v>
      </c>
      <c r="N547" s="669">
        <v>136.39000000000004</v>
      </c>
    </row>
    <row r="548" spans="1:14" ht="14.4" customHeight="1" x14ac:dyDescent="0.3">
      <c r="A548" s="664" t="s">
        <v>548</v>
      </c>
      <c r="B548" s="665" t="s">
        <v>549</v>
      </c>
      <c r="C548" s="666" t="s">
        <v>561</v>
      </c>
      <c r="D548" s="667" t="s">
        <v>2160</v>
      </c>
      <c r="E548" s="666" t="s">
        <v>564</v>
      </c>
      <c r="F548" s="667" t="s">
        <v>2161</v>
      </c>
      <c r="G548" s="666" t="s">
        <v>1188</v>
      </c>
      <c r="H548" s="666" t="s">
        <v>2047</v>
      </c>
      <c r="I548" s="666" t="s">
        <v>2048</v>
      </c>
      <c r="J548" s="666" t="s">
        <v>2049</v>
      </c>
      <c r="K548" s="666" t="s">
        <v>2050</v>
      </c>
      <c r="L548" s="668">
        <v>129.78907898322544</v>
      </c>
      <c r="M548" s="668">
        <v>1</v>
      </c>
      <c r="N548" s="669">
        <v>129.78907898322544</v>
      </c>
    </row>
    <row r="549" spans="1:14" ht="14.4" customHeight="1" x14ac:dyDescent="0.3">
      <c r="A549" s="664" t="s">
        <v>548</v>
      </c>
      <c r="B549" s="665" t="s">
        <v>549</v>
      </c>
      <c r="C549" s="666" t="s">
        <v>561</v>
      </c>
      <c r="D549" s="667" t="s">
        <v>2160</v>
      </c>
      <c r="E549" s="666" t="s">
        <v>564</v>
      </c>
      <c r="F549" s="667" t="s">
        <v>2161</v>
      </c>
      <c r="G549" s="666" t="s">
        <v>1188</v>
      </c>
      <c r="H549" s="666" t="s">
        <v>2051</v>
      </c>
      <c r="I549" s="666" t="s">
        <v>2052</v>
      </c>
      <c r="J549" s="666" t="s">
        <v>2053</v>
      </c>
      <c r="K549" s="666" t="s">
        <v>1220</v>
      </c>
      <c r="L549" s="668">
        <v>36.979831620089747</v>
      </c>
      <c r="M549" s="668">
        <v>1</v>
      </c>
      <c r="N549" s="669">
        <v>36.979831620089747</v>
      </c>
    </row>
    <row r="550" spans="1:14" ht="14.4" customHeight="1" x14ac:dyDescent="0.3">
      <c r="A550" s="664" t="s">
        <v>548</v>
      </c>
      <c r="B550" s="665" t="s">
        <v>549</v>
      </c>
      <c r="C550" s="666" t="s">
        <v>561</v>
      </c>
      <c r="D550" s="667" t="s">
        <v>2160</v>
      </c>
      <c r="E550" s="666" t="s">
        <v>564</v>
      </c>
      <c r="F550" s="667" t="s">
        <v>2161</v>
      </c>
      <c r="G550" s="666" t="s">
        <v>1188</v>
      </c>
      <c r="H550" s="666" t="s">
        <v>2054</v>
      </c>
      <c r="I550" s="666" t="s">
        <v>2055</v>
      </c>
      <c r="J550" s="666" t="s">
        <v>2056</v>
      </c>
      <c r="K550" s="666" t="s">
        <v>2057</v>
      </c>
      <c r="L550" s="668">
        <v>189.12</v>
      </c>
      <c r="M550" s="668">
        <v>1</v>
      </c>
      <c r="N550" s="669">
        <v>189.12</v>
      </c>
    </row>
    <row r="551" spans="1:14" ht="14.4" customHeight="1" x14ac:dyDescent="0.3">
      <c r="A551" s="664" t="s">
        <v>548</v>
      </c>
      <c r="B551" s="665" t="s">
        <v>549</v>
      </c>
      <c r="C551" s="666" t="s">
        <v>561</v>
      </c>
      <c r="D551" s="667" t="s">
        <v>2160</v>
      </c>
      <c r="E551" s="666" t="s">
        <v>564</v>
      </c>
      <c r="F551" s="667" t="s">
        <v>2161</v>
      </c>
      <c r="G551" s="666" t="s">
        <v>1188</v>
      </c>
      <c r="H551" s="666" t="s">
        <v>2058</v>
      </c>
      <c r="I551" s="666" t="s">
        <v>2059</v>
      </c>
      <c r="J551" s="666" t="s">
        <v>2060</v>
      </c>
      <c r="K551" s="666" t="s">
        <v>2061</v>
      </c>
      <c r="L551" s="668">
        <v>83.890000000000015</v>
      </c>
      <c r="M551" s="668">
        <v>2</v>
      </c>
      <c r="N551" s="669">
        <v>167.78000000000003</v>
      </c>
    </row>
    <row r="552" spans="1:14" ht="14.4" customHeight="1" x14ac:dyDescent="0.3">
      <c r="A552" s="664" t="s">
        <v>548</v>
      </c>
      <c r="B552" s="665" t="s">
        <v>549</v>
      </c>
      <c r="C552" s="666" t="s">
        <v>561</v>
      </c>
      <c r="D552" s="667" t="s">
        <v>2160</v>
      </c>
      <c r="E552" s="666" t="s">
        <v>564</v>
      </c>
      <c r="F552" s="667" t="s">
        <v>2161</v>
      </c>
      <c r="G552" s="666" t="s">
        <v>1188</v>
      </c>
      <c r="H552" s="666" t="s">
        <v>2062</v>
      </c>
      <c r="I552" s="666" t="s">
        <v>2063</v>
      </c>
      <c r="J552" s="666" t="s">
        <v>2064</v>
      </c>
      <c r="K552" s="666" t="s">
        <v>2065</v>
      </c>
      <c r="L552" s="668">
        <v>994.94000000000017</v>
      </c>
      <c r="M552" s="668">
        <v>1</v>
      </c>
      <c r="N552" s="669">
        <v>994.94000000000017</v>
      </c>
    </row>
    <row r="553" spans="1:14" ht="14.4" customHeight="1" x14ac:dyDescent="0.3">
      <c r="A553" s="664" t="s">
        <v>548</v>
      </c>
      <c r="B553" s="665" t="s">
        <v>549</v>
      </c>
      <c r="C553" s="666" t="s">
        <v>561</v>
      </c>
      <c r="D553" s="667" t="s">
        <v>2160</v>
      </c>
      <c r="E553" s="666" t="s">
        <v>564</v>
      </c>
      <c r="F553" s="667" t="s">
        <v>2161</v>
      </c>
      <c r="G553" s="666" t="s">
        <v>1188</v>
      </c>
      <c r="H553" s="666" t="s">
        <v>2066</v>
      </c>
      <c r="I553" s="666" t="s">
        <v>2067</v>
      </c>
      <c r="J553" s="666" t="s">
        <v>2068</v>
      </c>
      <c r="K553" s="666" t="s">
        <v>2069</v>
      </c>
      <c r="L553" s="668">
        <v>71.17000000000003</v>
      </c>
      <c r="M553" s="668">
        <v>1</v>
      </c>
      <c r="N553" s="669">
        <v>71.17000000000003</v>
      </c>
    </row>
    <row r="554" spans="1:14" ht="14.4" customHeight="1" x14ac:dyDescent="0.3">
      <c r="A554" s="664" t="s">
        <v>548</v>
      </c>
      <c r="B554" s="665" t="s">
        <v>549</v>
      </c>
      <c r="C554" s="666" t="s">
        <v>561</v>
      </c>
      <c r="D554" s="667" t="s">
        <v>2160</v>
      </c>
      <c r="E554" s="666" t="s">
        <v>564</v>
      </c>
      <c r="F554" s="667" t="s">
        <v>2161</v>
      </c>
      <c r="G554" s="666" t="s">
        <v>1188</v>
      </c>
      <c r="H554" s="666" t="s">
        <v>2070</v>
      </c>
      <c r="I554" s="666" t="s">
        <v>2071</v>
      </c>
      <c r="J554" s="666" t="s">
        <v>2072</v>
      </c>
      <c r="K554" s="666" t="s">
        <v>2073</v>
      </c>
      <c r="L554" s="668">
        <v>90.949999999999974</v>
      </c>
      <c r="M554" s="668">
        <v>1</v>
      </c>
      <c r="N554" s="669">
        <v>90.949999999999974</v>
      </c>
    </row>
    <row r="555" spans="1:14" ht="14.4" customHeight="1" x14ac:dyDescent="0.3">
      <c r="A555" s="664" t="s">
        <v>548</v>
      </c>
      <c r="B555" s="665" t="s">
        <v>549</v>
      </c>
      <c r="C555" s="666" t="s">
        <v>561</v>
      </c>
      <c r="D555" s="667" t="s">
        <v>2160</v>
      </c>
      <c r="E555" s="666" t="s">
        <v>564</v>
      </c>
      <c r="F555" s="667" t="s">
        <v>2161</v>
      </c>
      <c r="G555" s="666" t="s">
        <v>1188</v>
      </c>
      <c r="H555" s="666" t="s">
        <v>2074</v>
      </c>
      <c r="I555" s="666" t="s">
        <v>2074</v>
      </c>
      <c r="J555" s="666" t="s">
        <v>2075</v>
      </c>
      <c r="K555" s="666" t="s">
        <v>2076</v>
      </c>
      <c r="L555" s="668">
        <v>47.629662007635638</v>
      </c>
      <c r="M555" s="668">
        <v>1</v>
      </c>
      <c r="N555" s="669">
        <v>47.629662007635638</v>
      </c>
    </row>
    <row r="556" spans="1:14" ht="14.4" customHeight="1" x14ac:dyDescent="0.3">
      <c r="A556" s="664" t="s">
        <v>548</v>
      </c>
      <c r="B556" s="665" t="s">
        <v>549</v>
      </c>
      <c r="C556" s="666" t="s">
        <v>561</v>
      </c>
      <c r="D556" s="667" t="s">
        <v>2160</v>
      </c>
      <c r="E556" s="666" t="s">
        <v>564</v>
      </c>
      <c r="F556" s="667" t="s">
        <v>2161</v>
      </c>
      <c r="G556" s="666" t="s">
        <v>1188</v>
      </c>
      <c r="H556" s="666" t="s">
        <v>2077</v>
      </c>
      <c r="I556" s="666" t="s">
        <v>2077</v>
      </c>
      <c r="J556" s="666" t="s">
        <v>2078</v>
      </c>
      <c r="K556" s="666" t="s">
        <v>2079</v>
      </c>
      <c r="L556" s="668">
        <v>62.041547264835806</v>
      </c>
      <c r="M556" s="668">
        <v>1</v>
      </c>
      <c r="N556" s="669">
        <v>62.041547264835806</v>
      </c>
    </row>
    <row r="557" spans="1:14" ht="14.4" customHeight="1" x14ac:dyDescent="0.3">
      <c r="A557" s="664" t="s">
        <v>548</v>
      </c>
      <c r="B557" s="665" t="s">
        <v>549</v>
      </c>
      <c r="C557" s="666" t="s">
        <v>561</v>
      </c>
      <c r="D557" s="667" t="s">
        <v>2160</v>
      </c>
      <c r="E557" s="666" t="s">
        <v>564</v>
      </c>
      <c r="F557" s="667" t="s">
        <v>2161</v>
      </c>
      <c r="G557" s="666" t="s">
        <v>1188</v>
      </c>
      <c r="H557" s="666" t="s">
        <v>2080</v>
      </c>
      <c r="I557" s="666" t="s">
        <v>2080</v>
      </c>
      <c r="J557" s="666" t="s">
        <v>2081</v>
      </c>
      <c r="K557" s="666" t="s">
        <v>2082</v>
      </c>
      <c r="L557" s="668">
        <v>93.069999999999965</v>
      </c>
      <c r="M557" s="668">
        <v>2</v>
      </c>
      <c r="N557" s="669">
        <v>186.13999999999993</v>
      </c>
    </row>
    <row r="558" spans="1:14" ht="14.4" customHeight="1" x14ac:dyDescent="0.3">
      <c r="A558" s="664" t="s">
        <v>548</v>
      </c>
      <c r="B558" s="665" t="s">
        <v>549</v>
      </c>
      <c r="C558" s="666" t="s">
        <v>561</v>
      </c>
      <c r="D558" s="667" t="s">
        <v>2160</v>
      </c>
      <c r="E558" s="666" t="s">
        <v>564</v>
      </c>
      <c r="F558" s="667" t="s">
        <v>2161</v>
      </c>
      <c r="G558" s="666" t="s">
        <v>1188</v>
      </c>
      <c r="H558" s="666" t="s">
        <v>2083</v>
      </c>
      <c r="I558" s="666" t="s">
        <v>2084</v>
      </c>
      <c r="J558" s="666" t="s">
        <v>2085</v>
      </c>
      <c r="K558" s="666" t="s">
        <v>2086</v>
      </c>
      <c r="L558" s="668">
        <v>66.09</v>
      </c>
      <c r="M558" s="668">
        <v>1</v>
      </c>
      <c r="N558" s="669">
        <v>66.09</v>
      </c>
    </row>
    <row r="559" spans="1:14" ht="14.4" customHeight="1" x14ac:dyDescent="0.3">
      <c r="A559" s="664" t="s">
        <v>548</v>
      </c>
      <c r="B559" s="665" t="s">
        <v>549</v>
      </c>
      <c r="C559" s="666" t="s">
        <v>561</v>
      </c>
      <c r="D559" s="667" t="s">
        <v>2160</v>
      </c>
      <c r="E559" s="666" t="s">
        <v>564</v>
      </c>
      <c r="F559" s="667" t="s">
        <v>2161</v>
      </c>
      <c r="G559" s="666" t="s">
        <v>1188</v>
      </c>
      <c r="H559" s="666" t="s">
        <v>2087</v>
      </c>
      <c r="I559" s="666" t="s">
        <v>2087</v>
      </c>
      <c r="J559" s="666" t="s">
        <v>2088</v>
      </c>
      <c r="K559" s="666" t="s">
        <v>2089</v>
      </c>
      <c r="L559" s="668">
        <v>169.04</v>
      </c>
      <c r="M559" s="668">
        <v>2</v>
      </c>
      <c r="N559" s="669">
        <v>338.08</v>
      </c>
    </row>
    <row r="560" spans="1:14" ht="14.4" customHeight="1" x14ac:dyDescent="0.3">
      <c r="A560" s="664" t="s">
        <v>548</v>
      </c>
      <c r="B560" s="665" t="s">
        <v>549</v>
      </c>
      <c r="C560" s="666" t="s">
        <v>561</v>
      </c>
      <c r="D560" s="667" t="s">
        <v>2160</v>
      </c>
      <c r="E560" s="666" t="s">
        <v>564</v>
      </c>
      <c r="F560" s="667" t="s">
        <v>2161</v>
      </c>
      <c r="G560" s="666" t="s">
        <v>1188</v>
      </c>
      <c r="H560" s="666" t="s">
        <v>2090</v>
      </c>
      <c r="I560" s="666" t="s">
        <v>2091</v>
      </c>
      <c r="J560" s="666" t="s">
        <v>2053</v>
      </c>
      <c r="K560" s="666" t="s">
        <v>2092</v>
      </c>
      <c r="L560" s="668">
        <v>103.66</v>
      </c>
      <c r="M560" s="668">
        <v>1</v>
      </c>
      <c r="N560" s="669">
        <v>103.66</v>
      </c>
    </row>
    <row r="561" spans="1:14" ht="14.4" customHeight="1" x14ac:dyDescent="0.3">
      <c r="A561" s="664" t="s">
        <v>548</v>
      </c>
      <c r="B561" s="665" t="s">
        <v>549</v>
      </c>
      <c r="C561" s="666" t="s">
        <v>561</v>
      </c>
      <c r="D561" s="667" t="s">
        <v>2160</v>
      </c>
      <c r="E561" s="666" t="s">
        <v>564</v>
      </c>
      <c r="F561" s="667" t="s">
        <v>2161</v>
      </c>
      <c r="G561" s="666" t="s">
        <v>1188</v>
      </c>
      <c r="H561" s="666" t="s">
        <v>2093</v>
      </c>
      <c r="I561" s="666" t="s">
        <v>2093</v>
      </c>
      <c r="J561" s="666" t="s">
        <v>2094</v>
      </c>
      <c r="K561" s="666" t="s">
        <v>2095</v>
      </c>
      <c r="L561" s="668">
        <v>57.698961109110563</v>
      </c>
      <c r="M561" s="668">
        <v>4</v>
      </c>
      <c r="N561" s="669">
        <v>230.79584443644225</v>
      </c>
    </row>
    <row r="562" spans="1:14" ht="14.4" customHeight="1" x14ac:dyDescent="0.3">
      <c r="A562" s="664" t="s">
        <v>548</v>
      </c>
      <c r="B562" s="665" t="s">
        <v>549</v>
      </c>
      <c r="C562" s="666" t="s">
        <v>561</v>
      </c>
      <c r="D562" s="667" t="s">
        <v>2160</v>
      </c>
      <c r="E562" s="666" t="s">
        <v>564</v>
      </c>
      <c r="F562" s="667" t="s">
        <v>2161</v>
      </c>
      <c r="G562" s="666" t="s">
        <v>1188</v>
      </c>
      <c r="H562" s="666" t="s">
        <v>1343</v>
      </c>
      <c r="I562" s="666" t="s">
        <v>1343</v>
      </c>
      <c r="J562" s="666" t="s">
        <v>1227</v>
      </c>
      <c r="K562" s="666" t="s">
        <v>1228</v>
      </c>
      <c r="L562" s="668">
        <v>3300</v>
      </c>
      <c r="M562" s="668">
        <v>8</v>
      </c>
      <c r="N562" s="669">
        <v>26400</v>
      </c>
    </row>
    <row r="563" spans="1:14" ht="14.4" customHeight="1" x14ac:dyDescent="0.3">
      <c r="A563" s="664" t="s">
        <v>548</v>
      </c>
      <c r="B563" s="665" t="s">
        <v>549</v>
      </c>
      <c r="C563" s="666" t="s">
        <v>561</v>
      </c>
      <c r="D563" s="667" t="s">
        <v>2160</v>
      </c>
      <c r="E563" s="666" t="s">
        <v>564</v>
      </c>
      <c r="F563" s="667" t="s">
        <v>2161</v>
      </c>
      <c r="G563" s="666" t="s">
        <v>1188</v>
      </c>
      <c r="H563" s="666" t="s">
        <v>2096</v>
      </c>
      <c r="I563" s="666" t="s">
        <v>2096</v>
      </c>
      <c r="J563" s="666" t="s">
        <v>2097</v>
      </c>
      <c r="K563" s="666" t="s">
        <v>2098</v>
      </c>
      <c r="L563" s="668">
        <v>67.749638896847159</v>
      </c>
      <c r="M563" s="668">
        <v>300</v>
      </c>
      <c r="N563" s="669">
        <v>20324.891669054148</v>
      </c>
    </row>
    <row r="564" spans="1:14" ht="14.4" customHeight="1" x14ac:dyDescent="0.3">
      <c r="A564" s="664" t="s">
        <v>548</v>
      </c>
      <c r="B564" s="665" t="s">
        <v>549</v>
      </c>
      <c r="C564" s="666" t="s">
        <v>561</v>
      </c>
      <c r="D564" s="667" t="s">
        <v>2160</v>
      </c>
      <c r="E564" s="666" t="s">
        <v>564</v>
      </c>
      <c r="F564" s="667" t="s">
        <v>2161</v>
      </c>
      <c r="G564" s="666" t="s">
        <v>1188</v>
      </c>
      <c r="H564" s="666" t="s">
        <v>2099</v>
      </c>
      <c r="I564" s="666" t="s">
        <v>2100</v>
      </c>
      <c r="J564" s="666" t="s">
        <v>2101</v>
      </c>
      <c r="K564" s="666" t="s">
        <v>2002</v>
      </c>
      <c r="L564" s="668">
        <v>245.37999999999994</v>
      </c>
      <c r="M564" s="668">
        <v>1</v>
      </c>
      <c r="N564" s="669">
        <v>245.37999999999994</v>
      </c>
    </row>
    <row r="565" spans="1:14" ht="14.4" customHeight="1" x14ac:dyDescent="0.3">
      <c r="A565" s="664" t="s">
        <v>548</v>
      </c>
      <c r="B565" s="665" t="s">
        <v>549</v>
      </c>
      <c r="C565" s="666" t="s">
        <v>561</v>
      </c>
      <c r="D565" s="667" t="s">
        <v>2160</v>
      </c>
      <c r="E565" s="666" t="s">
        <v>564</v>
      </c>
      <c r="F565" s="667" t="s">
        <v>2161</v>
      </c>
      <c r="G565" s="666" t="s">
        <v>1188</v>
      </c>
      <c r="H565" s="666" t="s">
        <v>2102</v>
      </c>
      <c r="I565" s="666" t="s">
        <v>2102</v>
      </c>
      <c r="J565" s="666" t="s">
        <v>2103</v>
      </c>
      <c r="K565" s="666" t="s">
        <v>2104</v>
      </c>
      <c r="L565" s="668">
        <v>168.53999999999991</v>
      </c>
      <c r="M565" s="668">
        <v>1</v>
      </c>
      <c r="N565" s="669">
        <v>168.53999999999991</v>
      </c>
    </row>
    <row r="566" spans="1:14" ht="14.4" customHeight="1" x14ac:dyDescent="0.3">
      <c r="A566" s="664" t="s">
        <v>548</v>
      </c>
      <c r="B566" s="665" t="s">
        <v>549</v>
      </c>
      <c r="C566" s="666" t="s">
        <v>561</v>
      </c>
      <c r="D566" s="667" t="s">
        <v>2160</v>
      </c>
      <c r="E566" s="666" t="s">
        <v>1354</v>
      </c>
      <c r="F566" s="667" t="s">
        <v>2162</v>
      </c>
      <c r="G566" s="666" t="s">
        <v>580</v>
      </c>
      <c r="H566" s="666" t="s">
        <v>2105</v>
      </c>
      <c r="I566" s="666" t="s">
        <v>2105</v>
      </c>
      <c r="J566" s="666" t="s">
        <v>2106</v>
      </c>
      <c r="K566" s="666" t="s">
        <v>2107</v>
      </c>
      <c r="L566" s="668">
        <v>1109.0399999999997</v>
      </c>
      <c r="M566" s="668">
        <v>1</v>
      </c>
      <c r="N566" s="669">
        <v>1109.0399999999997</v>
      </c>
    </row>
    <row r="567" spans="1:14" ht="14.4" customHeight="1" x14ac:dyDescent="0.3">
      <c r="A567" s="664" t="s">
        <v>548</v>
      </c>
      <c r="B567" s="665" t="s">
        <v>549</v>
      </c>
      <c r="C567" s="666" t="s">
        <v>561</v>
      </c>
      <c r="D567" s="667" t="s">
        <v>2160</v>
      </c>
      <c r="E567" s="666" t="s">
        <v>1354</v>
      </c>
      <c r="F567" s="667" t="s">
        <v>2162</v>
      </c>
      <c r="G567" s="666" t="s">
        <v>1188</v>
      </c>
      <c r="H567" s="666" t="s">
        <v>2108</v>
      </c>
      <c r="I567" s="666" t="s">
        <v>2108</v>
      </c>
      <c r="J567" s="666" t="s">
        <v>2109</v>
      </c>
      <c r="K567" s="666" t="s">
        <v>2110</v>
      </c>
      <c r="L567" s="668">
        <v>111.95</v>
      </c>
      <c r="M567" s="668">
        <v>1</v>
      </c>
      <c r="N567" s="669">
        <v>111.95</v>
      </c>
    </row>
    <row r="568" spans="1:14" ht="14.4" customHeight="1" x14ac:dyDescent="0.3">
      <c r="A568" s="664" t="s">
        <v>548</v>
      </c>
      <c r="B568" s="665" t="s">
        <v>549</v>
      </c>
      <c r="C568" s="666" t="s">
        <v>561</v>
      </c>
      <c r="D568" s="667" t="s">
        <v>2160</v>
      </c>
      <c r="E568" s="666" t="s">
        <v>1354</v>
      </c>
      <c r="F568" s="667" t="s">
        <v>2162</v>
      </c>
      <c r="G568" s="666" t="s">
        <v>1188</v>
      </c>
      <c r="H568" s="666" t="s">
        <v>1363</v>
      </c>
      <c r="I568" s="666" t="s">
        <v>1363</v>
      </c>
      <c r="J568" s="666" t="s">
        <v>1364</v>
      </c>
      <c r="K568" s="666" t="s">
        <v>1365</v>
      </c>
      <c r="L568" s="668">
        <v>122.68999999999998</v>
      </c>
      <c r="M568" s="668">
        <v>1</v>
      </c>
      <c r="N568" s="669">
        <v>122.68999999999998</v>
      </c>
    </row>
    <row r="569" spans="1:14" ht="14.4" customHeight="1" x14ac:dyDescent="0.3">
      <c r="A569" s="664" t="s">
        <v>548</v>
      </c>
      <c r="B569" s="665" t="s">
        <v>549</v>
      </c>
      <c r="C569" s="666" t="s">
        <v>561</v>
      </c>
      <c r="D569" s="667" t="s">
        <v>2160</v>
      </c>
      <c r="E569" s="666" t="s">
        <v>1354</v>
      </c>
      <c r="F569" s="667" t="s">
        <v>2162</v>
      </c>
      <c r="G569" s="666" t="s">
        <v>1188</v>
      </c>
      <c r="H569" s="666" t="s">
        <v>1369</v>
      </c>
      <c r="I569" s="666" t="s">
        <v>1369</v>
      </c>
      <c r="J569" s="666" t="s">
        <v>1370</v>
      </c>
      <c r="K569" s="666" t="s">
        <v>1365</v>
      </c>
      <c r="L569" s="668">
        <v>129.97</v>
      </c>
      <c r="M569" s="668">
        <v>1</v>
      </c>
      <c r="N569" s="669">
        <v>129.97</v>
      </c>
    </row>
    <row r="570" spans="1:14" ht="14.4" customHeight="1" x14ac:dyDescent="0.3">
      <c r="A570" s="664" t="s">
        <v>548</v>
      </c>
      <c r="B570" s="665" t="s">
        <v>549</v>
      </c>
      <c r="C570" s="666" t="s">
        <v>561</v>
      </c>
      <c r="D570" s="667" t="s">
        <v>2160</v>
      </c>
      <c r="E570" s="666" t="s">
        <v>1373</v>
      </c>
      <c r="F570" s="667" t="s">
        <v>2163</v>
      </c>
      <c r="G570" s="666"/>
      <c r="H570" s="666" t="s">
        <v>1374</v>
      </c>
      <c r="I570" s="666" t="s">
        <v>1374</v>
      </c>
      <c r="J570" s="666" t="s">
        <v>1375</v>
      </c>
      <c r="K570" s="666" t="s">
        <v>1376</v>
      </c>
      <c r="L570" s="668">
        <v>413.05</v>
      </c>
      <c r="M570" s="668">
        <v>1.8</v>
      </c>
      <c r="N570" s="669">
        <v>743.49</v>
      </c>
    </row>
    <row r="571" spans="1:14" ht="14.4" customHeight="1" x14ac:dyDescent="0.3">
      <c r="A571" s="664" t="s">
        <v>548</v>
      </c>
      <c r="B571" s="665" t="s">
        <v>549</v>
      </c>
      <c r="C571" s="666" t="s">
        <v>561</v>
      </c>
      <c r="D571" s="667" t="s">
        <v>2160</v>
      </c>
      <c r="E571" s="666" t="s">
        <v>1373</v>
      </c>
      <c r="F571" s="667" t="s">
        <v>2163</v>
      </c>
      <c r="G571" s="666" t="s">
        <v>580</v>
      </c>
      <c r="H571" s="666" t="s">
        <v>1377</v>
      </c>
      <c r="I571" s="666" t="s">
        <v>1378</v>
      </c>
      <c r="J571" s="666" t="s">
        <v>1379</v>
      </c>
      <c r="K571" s="666" t="s">
        <v>1380</v>
      </c>
      <c r="L571" s="668">
        <v>39.97</v>
      </c>
      <c r="M571" s="668">
        <v>5</v>
      </c>
      <c r="N571" s="669">
        <v>199.85</v>
      </c>
    </row>
    <row r="572" spans="1:14" ht="14.4" customHeight="1" x14ac:dyDescent="0.3">
      <c r="A572" s="664" t="s">
        <v>548</v>
      </c>
      <c r="B572" s="665" t="s">
        <v>549</v>
      </c>
      <c r="C572" s="666" t="s">
        <v>561</v>
      </c>
      <c r="D572" s="667" t="s">
        <v>2160</v>
      </c>
      <c r="E572" s="666" t="s">
        <v>1373</v>
      </c>
      <c r="F572" s="667" t="s">
        <v>2163</v>
      </c>
      <c r="G572" s="666" t="s">
        <v>580</v>
      </c>
      <c r="H572" s="666" t="s">
        <v>1381</v>
      </c>
      <c r="I572" s="666" t="s">
        <v>1382</v>
      </c>
      <c r="J572" s="666" t="s">
        <v>1383</v>
      </c>
      <c r="K572" s="666" t="s">
        <v>1384</v>
      </c>
      <c r="L572" s="668">
        <v>31.89003958284718</v>
      </c>
      <c r="M572" s="668">
        <v>2</v>
      </c>
      <c r="N572" s="669">
        <v>63.78007916569436</v>
      </c>
    </row>
    <row r="573" spans="1:14" ht="14.4" customHeight="1" x14ac:dyDescent="0.3">
      <c r="A573" s="664" t="s">
        <v>548</v>
      </c>
      <c r="B573" s="665" t="s">
        <v>549</v>
      </c>
      <c r="C573" s="666" t="s">
        <v>561</v>
      </c>
      <c r="D573" s="667" t="s">
        <v>2160</v>
      </c>
      <c r="E573" s="666" t="s">
        <v>1373</v>
      </c>
      <c r="F573" s="667" t="s">
        <v>2163</v>
      </c>
      <c r="G573" s="666" t="s">
        <v>580</v>
      </c>
      <c r="H573" s="666" t="s">
        <v>1385</v>
      </c>
      <c r="I573" s="666" t="s">
        <v>1386</v>
      </c>
      <c r="J573" s="666" t="s">
        <v>1387</v>
      </c>
      <c r="K573" s="666" t="s">
        <v>1388</v>
      </c>
      <c r="L573" s="668">
        <v>23.05447526177355</v>
      </c>
      <c r="M573" s="668">
        <v>439</v>
      </c>
      <c r="N573" s="669">
        <v>10120.914639918588</v>
      </c>
    </row>
    <row r="574" spans="1:14" ht="14.4" customHeight="1" x14ac:dyDescent="0.3">
      <c r="A574" s="664" t="s">
        <v>548</v>
      </c>
      <c r="B574" s="665" t="s">
        <v>549</v>
      </c>
      <c r="C574" s="666" t="s">
        <v>561</v>
      </c>
      <c r="D574" s="667" t="s">
        <v>2160</v>
      </c>
      <c r="E574" s="666" t="s">
        <v>1373</v>
      </c>
      <c r="F574" s="667" t="s">
        <v>2163</v>
      </c>
      <c r="G574" s="666" t="s">
        <v>580</v>
      </c>
      <c r="H574" s="666" t="s">
        <v>1389</v>
      </c>
      <c r="I574" s="666" t="s">
        <v>1390</v>
      </c>
      <c r="J574" s="666" t="s">
        <v>1387</v>
      </c>
      <c r="K574" s="666" t="s">
        <v>1391</v>
      </c>
      <c r="L574" s="668">
        <v>164.45002064660468</v>
      </c>
      <c r="M574" s="668">
        <v>11</v>
      </c>
      <c r="N574" s="669">
        <v>1808.9502271126516</v>
      </c>
    </row>
    <row r="575" spans="1:14" ht="14.4" customHeight="1" x14ac:dyDescent="0.3">
      <c r="A575" s="664" t="s">
        <v>548</v>
      </c>
      <c r="B575" s="665" t="s">
        <v>549</v>
      </c>
      <c r="C575" s="666" t="s">
        <v>561</v>
      </c>
      <c r="D575" s="667" t="s">
        <v>2160</v>
      </c>
      <c r="E575" s="666" t="s">
        <v>1373</v>
      </c>
      <c r="F575" s="667" t="s">
        <v>2163</v>
      </c>
      <c r="G575" s="666" t="s">
        <v>580</v>
      </c>
      <c r="H575" s="666" t="s">
        <v>1392</v>
      </c>
      <c r="I575" s="666" t="s">
        <v>1393</v>
      </c>
      <c r="J575" s="666" t="s">
        <v>1394</v>
      </c>
      <c r="K575" s="666" t="s">
        <v>1395</v>
      </c>
      <c r="L575" s="668">
        <v>598.83999999999992</v>
      </c>
      <c r="M575" s="668">
        <v>3.8</v>
      </c>
      <c r="N575" s="669">
        <v>2275.5919999999996</v>
      </c>
    </row>
    <row r="576" spans="1:14" ht="14.4" customHeight="1" x14ac:dyDescent="0.3">
      <c r="A576" s="664" t="s">
        <v>548</v>
      </c>
      <c r="B576" s="665" t="s">
        <v>549</v>
      </c>
      <c r="C576" s="666" t="s">
        <v>561</v>
      </c>
      <c r="D576" s="667" t="s">
        <v>2160</v>
      </c>
      <c r="E576" s="666" t="s">
        <v>1373</v>
      </c>
      <c r="F576" s="667" t="s">
        <v>2163</v>
      </c>
      <c r="G576" s="666" t="s">
        <v>580</v>
      </c>
      <c r="H576" s="666" t="s">
        <v>1396</v>
      </c>
      <c r="I576" s="666" t="s">
        <v>1397</v>
      </c>
      <c r="J576" s="666" t="s">
        <v>1398</v>
      </c>
      <c r="K576" s="666" t="s">
        <v>1399</v>
      </c>
      <c r="L576" s="668">
        <v>128.07</v>
      </c>
      <c r="M576" s="668">
        <v>2</v>
      </c>
      <c r="N576" s="669">
        <v>256.14</v>
      </c>
    </row>
    <row r="577" spans="1:14" ht="14.4" customHeight="1" x14ac:dyDescent="0.3">
      <c r="A577" s="664" t="s">
        <v>548</v>
      </c>
      <c r="B577" s="665" t="s">
        <v>549</v>
      </c>
      <c r="C577" s="666" t="s">
        <v>561</v>
      </c>
      <c r="D577" s="667" t="s">
        <v>2160</v>
      </c>
      <c r="E577" s="666" t="s">
        <v>1373</v>
      </c>
      <c r="F577" s="667" t="s">
        <v>2163</v>
      </c>
      <c r="G577" s="666" t="s">
        <v>580</v>
      </c>
      <c r="H577" s="666" t="s">
        <v>1404</v>
      </c>
      <c r="I577" s="666" t="s">
        <v>1405</v>
      </c>
      <c r="J577" s="666" t="s">
        <v>1406</v>
      </c>
      <c r="K577" s="666" t="s">
        <v>1407</v>
      </c>
      <c r="L577" s="668">
        <v>141.18026055763153</v>
      </c>
      <c r="M577" s="668">
        <v>66.2</v>
      </c>
      <c r="N577" s="669">
        <v>9346.1332489152082</v>
      </c>
    </row>
    <row r="578" spans="1:14" ht="14.4" customHeight="1" x14ac:dyDescent="0.3">
      <c r="A578" s="664" t="s">
        <v>548</v>
      </c>
      <c r="B578" s="665" t="s">
        <v>549</v>
      </c>
      <c r="C578" s="666" t="s">
        <v>561</v>
      </c>
      <c r="D578" s="667" t="s">
        <v>2160</v>
      </c>
      <c r="E578" s="666" t="s">
        <v>1373</v>
      </c>
      <c r="F578" s="667" t="s">
        <v>2163</v>
      </c>
      <c r="G578" s="666" t="s">
        <v>580</v>
      </c>
      <c r="H578" s="666" t="s">
        <v>1408</v>
      </c>
      <c r="I578" s="666" t="s">
        <v>1409</v>
      </c>
      <c r="J578" s="666" t="s">
        <v>1410</v>
      </c>
      <c r="K578" s="666" t="s">
        <v>1411</v>
      </c>
      <c r="L578" s="668">
        <v>35.049999999999997</v>
      </c>
      <c r="M578" s="668">
        <v>4</v>
      </c>
      <c r="N578" s="669">
        <v>140.19999999999999</v>
      </c>
    </row>
    <row r="579" spans="1:14" ht="14.4" customHeight="1" x14ac:dyDescent="0.3">
      <c r="A579" s="664" t="s">
        <v>548</v>
      </c>
      <c r="B579" s="665" t="s">
        <v>549</v>
      </c>
      <c r="C579" s="666" t="s">
        <v>561</v>
      </c>
      <c r="D579" s="667" t="s">
        <v>2160</v>
      </c>
      <c r="E579" s="666" t="s">
        <v>1373</v>
      </c>
      <c r="F579" s="667" t="s">
        <v>2163</v>
      </c>
      <c r="G579" s="666" t="s">
        <v>580</v>
      </c>
      <c r="H579" s="666" t="s">
        <v>1416</v>
      </c>
      <c r="I579" s="666" t="s">
        <v>1417</v>
      </c>
      <c r="J579" s="666" t="s">
        <v>1418</v>
      </c>
      <c r="K579" s="666" t="s">
        <v>1419</v>
      </c>
      <c r="L579" s="668">
        <v>594.00041666666675</v>
      </c>
      <c r="M579" s="668">
        <v>2.4</v>
      </c>
      <c r="N579" s="669">
        <v>1425.6010000000001</v>
      </c>
    </row>
    <row r="580" spans="1:14" ht="14.4" customHeight="1" x14ac:dyDescent="0.3">
      <c r="A580" s="664" t="s">
        <v>548</v>
      </c>
      <c r="B580" s="665" t="s">
        <v>549</v>
      </c>
      <c r="C580" s="666" t="s">
        <v>561</v>
      </c>
      <c r="D580" s="667" t="s">
        <v>2160</v>
      </c>
      <c r="E580" s="666" t="s">
        <v>1373</v>
      </c>
      <c r="F580" s="667" t="s">
        <v>2163</v>
      </c>
      <c r="G580" s="666" t="s">
        <v>580</v>
      </c>
      <c r="H580" s="666" t="s">
        <v>1420</v>
      </c>
      <c r="I580" s="666" t="s">
        <v>1421</v>
      </c>
      <c r="J580" s="666" t="s">
        <v>1422</v>
      </c>
      <c r="K580" s="666" t="s">
        <v>640</v>
      </c>
      <c r="L580" s="668">
        <v>73.439999999999984</v>
      </c>
      <c r="M580" s="668">
        <v>1</v>
      </c>
      <c r="N580" s="669">
        <v>73.439999999999984</v>
      </c>
    </row>
    <row r="581" spans="1:14" ht="14.4" customHeight="1" x14ac:dyDescent="0.3">
      <c r="A581" s="664" t="s">
        <v>548</v>
      </c>
      <c r="B581" s="665" t="s">
        <v>549</v>
      </c>
      <c r="C581" s="666" t="s">
        <v>561</v>
      </c>
      <c r="D581" s="667" t="s">
        <v>2160</v>
      </c>
      <c r="E581" s="666" t="s">
        <v>1373</v>
      </c>
      <c r="F581" s="667" t="s">
        <v>2163</v>
      </c>
      <c r="G581" s="666" t="s">
        <v>580</v>
      </c>
      <c r="H581" s="666" t="s">
        <v>2111</v>
      </c>
      <c r="I581" s="666" t="s">
        <v>2112</v>
      </c>
      <c r="J581" s="666" t="s">
        <v>2113</v>
      </c>
      <c r="K581" s="666" t="s">
        <v>2114</v>
      </c>
      <c r="L581" s="668">
        <v>63.795000000000002</v>
      </c>
      <c r="M581" s="668">
        <v>2</v>
      </c>
      <c r="N581" s="669">
        <v>127.59</v>
      </c>
    </row>
    <row r="582" spans="1:14" ht="14.4" customHeight="1" x14ac:dyDescent="0.3">
      <c r="A582" s="664" t="s">
        <v>548</v>
      </c>
      <c r="B582" s="665" t="s">
        <v>549</v>
      </c>
      <c r="C582" s="666" t="s">
        <v>561</v>
      </c>
      <c r="D582" s="667" t="s">
        <v>2160</v>
      </c>
      <c r="E582" s="666" t="s">
        <v>1373</v>
      </c>
      <c r="F582" s="667" t="s">
        <v>2163</v>
      </c>
      <c r="G582" s="666" t="s">
        <v>580</v>
      </c>
      <c r="H582" s="666" t="s">
        <v>2115</v>
      </c>
      <c r="I582" s="666" t="s">
        <v>2115</v>
      </c>
      <c r="J582" s="666" t="s">
        <v>2116</v>
      </c>
      <c r="K582" s="666" t="s">
        <v>2117</v>
      </c>
      <c r="L582" s="668">
        <v>181.03</v>
      </c>
      <c r="M582" s="668">
        <v>7.2</v>
      </c>
      <c r="N582" s="669">
        <v>1303.4159999999999</v>
      </c>
    </row>
    <row r="583" spans="1:14" ht="14.4" customHeight="1" x14ac:dyDescent="0.3">
      <c r="A583" s="664" t="s">
        <v>548</v>
      </c>
      <c r="B583" s="665" t="s">
        <v>549</v>
      </c>
      <c r="C583" s="666" t="s">
        <v>561</v>
      </c>
      <c r="D583" s="667" t="s">
        <v>2160</v>
      </c>
      <c r="E583" s="666" t="s">
        <v>1373</v>
      </c>
      <c r="F583" s="667" t="s">
        <v>2163</v>
      </c>
      <c r="G583" s="666" t="s">
        <v>580</v>
      </c>
      <c r="H583" s="666" t="s">
        <v>2118</v>
      </c>
      <c r="I583" s="666" t="s">
        <v>2119</v>
      </c>
      <c r="J583" s="666" t="s">
        <v>2120</v>
      </c>
      <c r="K583" s="666" t="s">
        <v>2121</v>
      </c>
      <c r="L583" s="668">
        <v>50.040000000000013</v>
      </c>
      <c r="M583" s="668">
        <v>2</v>
      </c>
      <c r="N583" s="669">
        <v>100.08000000000003</v>
      </c>
    </row>
    <row r="584" spans="1:14" ht="14.4" customHeight="1" x14ac:dyDescent="0.3">
      <c r="A584" s="664" t="s">
        <v>548</v>
      </c>
      <c r="B584" s="665" t="s">
        <v>549</v>
      </c>
      <c r="C584" s="666" t="s">
        <v>561</v>
      </c>
      <c r="D584" s="667" t="s">
        <v>2160</v>
      </c>
      <c r="E584" s="666" t="s">
        <v>1373</v>
      </c>
      <c r="F584" s="667" t="s">
        <v>2163</v>
      </c>
      <c r="G584" s="666" t="s">
        <v>580</v>
      </c>
      <c r="H584" s="666" t="s">
        <v>1437</v>
      </c>
      <c r="I584" s="666" t="s">
        <v>1437</v>
      </c>
      <c r="J584" s="666" t="s">
        <v>1438</v>
      </c>
      <c r="K584" s="666" t="s">
        <v>1439</v>
      </c>
      <c r="L584" s="668">
        <v>462</v>
      </c>
      <c r="M584" s="668">
        <v>3.6</v>
      </c>
      <c r="N584" s="669">
        <v>1663.2</v>
      </c>
    </row>
    <row r="585" spans="1:14" ht="14.4" customHeight="1" x14ac:dyDescent="0.3">
      <c r="A585" s="664" t="s">
        <v>548</v>
      </c>
      <c r="B585" s="665" t="s">
        <v>549</v>
      </c>
      <c r="C585" s="666" t="s">
        <v>561</v>
      </c>
      <c r="D585" s="667" t="s">
        <v>2160</v>
      </c>
      <c r="E585" s="666" t="s">
        <v>1373</v>
      </c>
      <c r="F585" s="667" t="s">
        <v>2163</v>
      </c>
      <c r="G585" s="666" t="s">
        <v>580</v>
      </c>
      <c r="H585" s="666" t="s">
        <v>1444</v>
      </c>
      <c r="I585" s="666" t="s">
        <v>1444</v>
      </c>
      <c r="J585" s="666" t="s">
        <v>1445</v>
      </c>
      <c r="K585" s="666" t="s">
        <v>1446</v>
      </c>
      <c r="L585" s="668">
        <v>161.53518518518496</v>
      </c>
      <c r="M585" s="668">
        <v>16.200000000000014</v>
      </c>
      <c r="N585" s="669">
        <v>2616.8699999999985</v>
      </c>
    </row>
    <row r="586" spans="1:14" ht="14.4" customHeight="1" x14ac:dyDescent="0.3">
      <c r="A586" s="664" t="s">
        <v>548</v>
      </c>
      <c r="B586" s="665" t="s">
        <v>549</v>
      </c>
      <c r="C586" s="666" t="s">
        <v>561</v>
      </c>
      <c r="D586" s="667" t="s">
        <v>2160</v>
      </c>
      <c r="E586" s="666" t="s">
        <v>1373</v>
      </c>
      <c r="F586" s="667" t="s">
        <v>2163</v>
      </c>
      <c r="G586" s="666" t="s">
        <v>580</v>
      </c>
      <c r="H586" s="666" t="s">
        <v>1450</v>
      </c>
      <c r="I586" s="666" t="s">
        <v>1450</v>
      </c>
      <c r="J586" s="666" t="s">
        <v>1451</v>
      </c>
      <c r="K586" s="666" t="s">
        <v>1452</v>
      </c>
      <c r="L586" s="668">
        <v>460.21</v>
      </c>
      <c r="M586" s="668">
        <v>30.300000000000008</v>
      </c>
      <c r="N586" s="669">
        <v>13944.363000000003</v>
      </c>
    </row>
    <row r="587" spans="1:14" ht="14.4" customHeight="1" x14ac:dyDescent="0.3">
      <c r="A587" s="664" t="s">
        <v>548</v>
      </c>
      <c r="B587" s="665" t="s">
        <v>549</v>
      </c>
      <c r="C587" s="666" t="s">
        <v>561</v>
      </c>
      <c r="D587" s="667" t="s">
        <v>2160</v>
      </c>
      <c r="E587" s="666" t="s">
        <v>1373</v>
      </c>
      <c r="F587" s="667" t="s">
        <v>2163</v>
      </c>
      <c r="G587" s="666" t="s">
        <v>580</v>
      </c>
      <c r="H587" s="666" t="s">
        <v>1453</v>
      </c>
      <c r="I587" s="666" t="s">
        <v>1453</v>
      </c>
      <c r="J587" s="666" t="s">
        <v>1454</v>
      </c>
      <c r="K587" s="666" t="s">
        <v>1455</v>
      </c>
      <c r="L587" s="668">
        <v>217.8</v>
      </c>
      <c r="M587" s="668">
        <v>1.7999999999999998</v>
      </c>
      <c r="N587" s="669">
        <v>392.03999999999996</v>
      </c>
    </row>
    <row r="588" spans="1:14" ht="14.4" customHeight="1" x14ac:dyDescent="0.3">
      <c r="A588" s="664" t="s">
        <v>548</v>
      </c>
      <c r="B588" s="665" t="s">
        <v>549</v>
      </c>
      <c r="C588" s="666" t="s">
        <v>561</v>
      </c>
      <c r="D588" s="667" t="s">
        <v>2160</v>
      </c>
      <c r="E588" s="666" t="s">
        <v>1373</v>
      </c>
      <c r="F588" s="667" t="s">
        <v>2163</v>
      </c>
      <c r="G588" s="666" t="s">
        <v>580</v>
      </c>
      <c r="H588" s="666" t="s">
        <v>1456</v>
      </c>
      <c r="I588" s="666" t="s">
        <v>1456</v>
      </c>
      <c r="J588" s="666" t="s">
        <v>1457</v>
      </c>
      <c r="K588" s="666" t="s">
        <v>1458</v>
      </c>
      <c r="L588" s="668">
        <v>286</v>
      </c>
      <c r="M588" s="668">
        <v>1</v>
      </c>
      <c r="N588" s="669">
        <v>286</v>
      </c>
    </row>
    <row r="589" spans="1:14" ht="14.4" customHeight="1" x14ac:dyDescent="0.3">
      <c r="A589" s="664" t="s">
        <v>548</v>
      </c>
      <c r="B589" s="665" t="s">
        <v>549</v>
      </c>
      <c r="C589" s="666" t="s">
        <v>561</v>
      </c>
      <c r="D589" s="667" t="s">
        <v>2160</v>
      </c>
      <c r="E589" s="666" t="s">
        <v>1373</v>
      </c>
      <c r="F589" s="667" t="s">
        <v>2163</v>
      </c>
      <c r="G589" s="666" t="s">
        <v>580</v>
      </c>
      <c r="H589" s="666" t="s">
        <v>1459</v>
      </c>
      <c r="I589" s="666" t="s">
        <v>1460</v>
      </c>
      <c r="J589" s="666" t="s">
        <v>1461</v>
      </c>
      <c r="K589" s="666" t="s">
        <v>1462</v>
      </c>
      <c r="L589" s="668">
        <v>263.99999999999989</v>
      </c>
      <c r="M589" s="668">
        <v>17.000000000000004</v>
      </c>
      <c r="N589" s="669">
        <v>4487.9999999999991</v>
      </c>
    </row>
    <row r="590" spans="1:14" ht="14.4" customHeight="1" x14ac:dyDescent="0.3">
      <c r="A590" s="664" t="s">
        <v>548</v>
      </c>
      <c r="B590" s="665" t="s">
        <v>549</v>
      </c>
      <c r="C590" s="666" t="s">
        <v>561</v>
      </c>
      <c r="D590" s="667" t="s">
        <v>2160</v>
      </c>
      <c r="E590" s="666" t="s">
        <v>1373</v>
      </c>
      <c r="F590" s="667" t="s">
        <v>2163</v>
      </c>
      <c r="G590" s="666" t="s">
        <v>580</v>
      </c>
      <c r="H590" s="666" t="s">
        <v>1463</v>
      </c>
      <c r="I590" s="666" t="s">
        <v>1464</v>
      </c>
      <c r="J590" s="666" t="s">
        <v>1465</v>
      </c>
      <c r="K590" s="666"/>
      <c r="L590" s="668">
        <v>155.1</v>
      </c>
      <c r="M590" s="668">
        <v>7.4</v>
      </c>
      <c r="N590" s="669">
        <v>1147.74</v>
      </c>
    </row>
    <row r="591" spans="1:14" ht="14.4" customHeight="1" x14ac:dyDescent="0.3">
      <c r="A591" s="664" t="s">
        <v>548</v>
      </c>
      <c r="B591" s="665" t="s">
        <v>549</v>
      </c>
      <c r="C591" s="666" t="s">
        <v>561</v>
      </c>
      <c r="D591" s="667" t="s">
        <v>2160</v>
      </c>
      <c r="E591" s="666" t="s">
        <v>1373</v>
      </c>
      <c r="F591" s="667" t="s">
        <v>2163</v>
      </c>
      <c r="G591" s="666" t="s">
        <v>580</v>
      </c>
      <c r="H591" s="666" t="s">
        <v>2122</v>
      </c>
      <c r="I591" s="666" t="s">
        <v>2122</v>
      </c>
      <c r="J591" s="666" t="s">
        <v>2123</v>
      </c>
      <c r="K591" s="666" t="s">
        <v>2124</v>
      </c>
      <c r="L591" s="668">
        <v>393.81999999999988</v>
      </c>
      <c r="M591" s="668">
        <v>1</v>
      </c>
      <c r="N591" s="669">
        <v>393.81999999999988</v>
      </c>
    </row>
    <row r="592" spans="1:14" ht="14.4" customHeight="1" x14ac:dyDescent="0.3">
      <c r="A592" s="664" t="s">
        <v>548</v>
      </c>
      <c r="B592" s="665" t="s">
        <v>549</v>
      </c>
      <c r="C592" s="666" t="s">
        <v>561</v>
      </c>
      <c r="D592" s="667" t="s">
        <v>2160</v>
      </c>
      <c r="E592" s="666" t="s">
        <v>1373</v>
      </c>
      <c r="F592" s="667" t="s">
        <v>2163</v>
      </c>
      <c r="G592" s="666" t="s">
        <v>580</v>
      </c>
      <c r="H592" s="666" t="s">
        <v>1469</v>
      </c>
      <c r="I592" s="666" t="s">
        <v>1469</v>
      </c>
      <c r="J592" s="666" t="s">
        <v>1470</v>
      </c>
      <c r="K592" s="666" t="s">
        <v>1471</v>
      </c>
      <c r="L592" s="668">
        <v>264</v>
      </c>
      <c r="M592" s="668">
        <v>1.5</v>
      </c>
      <c r="N592" s="669">
        <v>396</v>
      </c>
    </row>
    <row r="593" spans="1:14" ht="14.4" customHeight="1" x14ac:dyDescent="0.3">
      <c r="A593" s="664" t="s">
        <v>548</v>
      </c>
      <c r="B593" s="665" t="s">
        <v>549</v>
      </c>
      <c r="C593" s="666" t="s">
        <v>561</v>
      </c>
      <c r="D593" s="667" t="s">
        <v>2160</v>
      </c>
      <c r="E593" s="666" t="s">
        <v>1373</v>
      </c>
      <c r="F593" s="667" t="s">
        <v>2163</v>
      </c>
      <c r="G593" s="666" t="s">
        <v>580</v>
      </c>
      <c r="H593" s="666" t="s">
        <v>1475</v>
      </c>
      <c r="I593" s="666" t="s">
        <v>1475</v>
      </c>
      <c r="J593" s="666" t="s">
        <v>1476</v>
      </c>
      <c r="K593" s="666" t="s">
        <v>1477</v>
      </c>
      <c r="L593" s="668">
        <v>562.87</v>
      </c>
      <c r="M593" s="668">
        <v>3.6</v>
      </c>
      <c r="N593" s="669">
        <v>2026.3320000000001</v>
      </c>
    </row>
    <row r="594" spans="1:14" ht="14.4" customHeight="1" x14ac:dyDescent="0.3">
      <c r="A594" s="664" t="s">
        <v>548</v>
      </c>
      <c r="B594" s="665" t="s">
        <v>549</v>
      </c>
      <c r="C594" s="666" t="s">
        <v>561</v>
      </c>
      <c r="D594" s="667" t="s">
        <v>2160</v>
      </c>
      <c r="E594" s="666" t="s">
        <v>1373</v>
      </c>
      <c r="F594" s="667" t="s">
        <v>2163</v>
      </c>
      <c r="G594" s="666" t="s">
        <v>580</v>
      </c>
      <c r="H594" s="666" t="s">
        <v>1478</v>
      </c>
      <c r="I594" s="666" t="s">
        <v>1478</v>
      </c>
      <c r="J594" s="666" t="s">
        <v>1479</v>
      </c>
      <c r="K594" s="666" t="s">
        <v>579</v>
      </c>
      <c r="L594" s="668">
        <v>91.53</v>
      </c>
      <c r="M594" s="668">
        <v>2</v>
      </c>
      <c r="N594" s="669">
        <v>183.06</v>
      </c>
    </row>
    <row r="595" spans="1:14" ht="14.4" customHeight="1" x14ac:dyDescent="0.3">
      <c r="A595" s="664" t="s">
        <v>548</v>
      </c>
      <c r="B595" s="665" t="s">
        <v>549</v>
      </c>
      <c r="C595" s="666" t="s">
        <v>561</v>
      </c>
      <c r="D595" s="667" t="s">
        <v>2160</v>
      </c>
      <c r="E595" s="666" t="s">
        <v>1373</v>
      </c>
      <c r="F595" s="667" t="s">
        <v>2163</v>
      </c>
      <c r="G595" s="666" t="s">
        <v>1188</v>
      </c>
      <c r="H595" s="666" t="s">
        <v>1484</v>
      </c>
      <c r="I595" s="666" t="s">
        <v>1485</v>
      </c>
      <c r="J595" s="666" t="s">
        <v>1486</v>
      </c>
      <c r="K595" s="666" t="s">
        <v>1487</v>
      </c>
      <c r="L595" s="668">
        <v>112.31</v>
      </c>
      <c r="M595" s="668">
        <v>6</v>
      </c>
      <c r="N595" s="669">
        <v>673.86</v>
      </c>
    </row>
    <row r="596" spans="1:14" ht="14.4" customHeight="1" x14ac:dyDescent="0.3">
      <c r="A596" s="664" t="s">
        <v>548</v>
      </c>
      <c r="B596" s="665" t="s">
        <v>549</v>
      </c>
      <c r="C596" s="666" t="s">
        <v>561</v>
      </c>
      <c r="D596" s="667" t="s">
        <v>2160</v>
      </c>
      <c r="E596" s="666" t="s">
        <v>1373</v>
      </c>
      <c r="F596" s="667" t="s">
        <v>2163</v>
      </c>
      <c r="G596" s="666" t="s">
        <v>1188</v>
      </c>
      <c r="H596" s="666" t="s">
        <v>2125</v>
      </c>
      <c r="I596" s="666" t="s">
        <v>2126</v>
      </c>
      <c r="J596" s="666" t="s">
        <v>1486</v>
      </c>
      <c r="K596" s="666" t="s">
        <v>2127</v>
      </c>
      <c r="L596" s="668">
        <v>96.05</v>
      </c>
      <c r="M596" s="668">
        <v>3</v>
      </c>
      <c r="N596" s="669">
        <v>288.14999999999998</v>
      </c>
    </row>
    <row r="597" spans="1:14" ht="14.4" customHeight="1" x14ac:dyDescent="0.3">
      <c r="A597" s="664" t="s">
        <v>548</v>
      </c>
      <c r="B597" s="665" t="s">
        <v>549</v>
      </c>
      <c r="C597" s="666" t="s">
        <v>561</v>
      </c>
      <c r="D597" s="667" t="s">
        <v>2160</v>
      </c>
      <c r="E597" s="666" t="s">
        <v>1373</v>
      </c>
      <c r="F597" s="667" t="s">
        <v>2163</v>
      </c>
      <c r="G597" s="666" t="s">
        <v>1188</v>
      </c>
      <c r="H597" s="666" t="s">
        <v>2128</v>
      </c>
      <c r="I597" s="666" t="s">
        <v>2129</v>
      </c>
      <c r="J597" s="666" t="s">
        <v>2130</v>
      </c>
      <c r="K597" s="666" t="s">
        <v>2131</v>
      </c>
      <c r="L597" s="668">
        <v>28.889999999999997</v>
      </c>
      <c r="M597" s="668">
        <v>40</v>
      </c>
      <c r="N597" s="669">
        <v>1155.5999999999999</v>
      </c>
    </row>
    <row r="598" spans="1:14" ht="14.4" customHeight="1" x14ac:dyDescent="0.3">
      <c r="A598" s="664" t="s">
        <v>548</v>
      </c>
      <c r="B598" s="665" t="s">
        <v>549</v>
      </c>
      <c r="C598" s="666" t="s">
        <v>561</v>
      </c>
      <c r="D598" s="667" t="s">
        <v>2160</v>
      </c>
      <c r="E598" s="666" t="s">
        <v>1373</v>
      </c>
      <c r="F598" s="667" t="s">
        <v>2163</v>
      </c>
      <c r="G598" s="666" t="s">
        <v>1188</v>
      </c>
      <c r="H598" s="666" t="s">
        <v>1495</v>
      </c>
      <c r="I598" s="666" t="s">
        <v>1495</v>
      </c>
      <c r="J598" s="666" t="s">
        <v>1496</v>
      </c>
      <c r="K598" s="666" t="s">
        <v>1446</v>
      </c>
      <c r="L598" s="668">
        <v>938.30000000000007</v>
      </c>
      <c r="M598" s="668">
        <v>4.1999999999999966</v>
      </c>
      <c r="N598" s="669">
        <v>3940.8599999999969</v>
      </c>
    </row>
    <row r="599" spans="1:14" ht="14.4" customHeight="1" x14ac:dyDescent="0.3">
      <c r="A599" s="664" t="s">
        <v>548</v>
      </c>
      <c r="B599" s="665" t="s">
        <v>549</v>
      </c>
      <c r="C599" s="666" t="s">
        <v>561</v>
      </c>
      <c r="D599" s="667" t="s">
        <v>2160</v>
      </c>
      <c r="E599" s="666" t="s">
        <v>1497</v>
      </c>
      <c r="F599" s="667" t="s">
        <v>2164</v>
      </c>
      <c r="G599" s="666" t="s">
        <v>1188</v>
      </c>
      <c r="H599" s="666" t="s">
        <v>2132</v>
      </c>
      <c r="I599" s="666" t="s">
        <v>2133</v>
      </c>
      <c r="J599" s="666" t="s">
        <v>2134</v>
      </c>
      <c r="K599" s="666" t="s">
        <v>2135</v>
      </c>
      <c r="L599" s="668">
        <v>2825.2599999999998</v>
      </c>
      <c r="M599" s="668">
        <v>20</v>
      </c>
      <c r="N599" s="669">
        <v>56505.2</v>
      </c>
    </row>
    <row r="600" spans="1:14" ht="14.4" customHeight="1" x14ac:dyDescent="0.3">
      <c r="A600" s="664" t="s">
        <v>548</v>
      </c>
      <c r="B600" s="665" t="s">
        <v>549</v>
      </c>
      <c r="C600" s="666" t="s">
        <v>561</v>
      </c>
      <c r="D600" s="667" t="s">
        <v>2160</v>
      </c>
      <c r="E600" s="666" t="s">
        <v>1497</v>
      </c>
      <c r="F600" s="667" t="s">
        <v>2164</v>
      </c>
      <c r="G600" s="666" t="s">
        <v>1188</v>
      </c>
      <c r="H600" s="666" t="s">
        <v>1506</v>
      </c>
      <c r="I600" s="666" t="s">
        <v>1506</v>
      </c>
      <c r="J600" s="666" t="s">
        <v>1507</v>
      </c>
      <c r="K600" s="666" t="s">
        <v>1508</v>
      </c>
      <c r="L600" s="668">
        <v>285.24</v>
      </c>
      <c r="M600" s="668">
        <v>1</v>
      </c>
      <c r="N600" s="669">
        <v>285.24</v>
      </c>
    </row>
    <row r="601" spans="1:14" ht="14.4" customHeight="1" x14ac:dyDescent="0.3">
      <c r="A601" s="664" t="s">
        <v>548</v>
      </c>
      <c r="B601" s="665" t="s">
        <v>549</v>
      </c>
      <c r="C601" s="666" t="s">
        <v>561</v>
      </c>
      <c r="D601" s="667" t="s">
        <v>2160</v>
      </c>
      <c r="E601" s="666" t="s">
        <v>2136</v>
      </c>
      <c r="F601" s="667" t="s">
        <v>2166</v>
      </c>
      <c r="G601" s="666"/>
      <c r="H601" s="666"/>
      <c r="I601" s="666" t="s">
        <v>2137</v>
      </c>
      <c r="J601" s="666" t="s">
        <v>2138</v>
      </c>
      <c r="K601" s="666"/>
      <c r="L601" s="668">
        <v>8233.5</v>
      </c>
      <c r="M601" s="668">
        <v>2</v>
      </c>
      <c r="N601" s="669">
        <v>16467</v>
      </c>
    </row>
    <row r="602" spans="1:14" ht="14.4" customHeight="1" x14ac:dyDescent="0.3">
      <c r="A602" s="664" t="s">
        <v>548</v>
      </c>
      <c r="B602" s="665" t="s">
        <v>549</v>
      </c>
      <c r="C602" s="666" t="s">
        <v>561</v>
      </c>
      <c r="D602" s="667" t="s">
        <v>2160</v>
      </c>
      <c r="E602" s="666" t="s">
        <v>2136</v>
      </c>
      <c r="F602" s="667" t="s">
        <v>2166</v>
      </c>
      <c r="G602" s="666"/>
      <c r="H602" s="666"/>
      <c r="I602" s="666" t="s">
        <v>2139</v>
      </c>
      <c r="J602" s="666" t="s">
        <v>2140</v>
      </c>
      <c r="K602" s="666"/>
      <c r="L602" s="668">
        <v>4305.3999999999996</v>
      </c>
      <c r="M602" s="668">
        <v>9</v>
      </c>
      <c r="N602" s="669">
        <v>38748.6</v>
      </c>
    </row>
    <row r="603" spans="1:14" ht="14.4" customHeight="1" x14ac:dyDescent="0.3">
      <c r="A603" s="664" t="s">
        <v>548</v>
      </c>
      <c r="B603" s="665" t="s">
        <v>549</v>
      </c>
      <c r="C603" s="666" t="s">
        <v>561</v>
      </c>
      <c r="D603" s="667" t="s">
        <v>2160</v>
      </c>
      <c r="E603" s="666" t="s">
        <v>2136</v>
      </c>
      <c r="F603" s="667" t="s">
        <v>2166</v>
      </c>
      <c r="G603" s="666"/>
      <c r="H603" s="666"/>
      <c r="I603" s="666" t="s">
        <v>2141</v>
      </c>
      <c r="J603" s="666" t="s">
        <v>2142</v>
      </c>
      <c r="K603" s="666"/>
      <c r="L603" s="668">
        <v>2945.8</v>
      </c>
      <c r="M603" s="668">
        <v>4</v>
      </c>
      <c r="N603" s="669">
        <v>11783.2</v>
      </c>
    </row>
    <row r="604" spans="1:14" ht="14.4" customHeight="1" x14ac:dyDescent="0.3">
      <c r="A604" s="664" t="s">
        <v>548</v>
      </c>
      <c r="B604" s="665" t="s">
        <v>549</v>
      </c>
      <c r="C604" s="666" t="s">
        <v>561</v>
      </c>
      <c r="D604" s="667" t="s">
        <v>2160</v>
      </c>
      <c r="E604" s="666" t="s">
        <v>1509</v>
      </c>
      <c r="F604" s="667" t="s">
        <v>2165</v>
      </c>
      <c r="G604" s="666" t="s">
        <v>580</v>
      </c>
      <c r="H604" s="666" t="s">
        <v>1510</v>
      </c>
      <c r="I604" s="666" t="s">
        <v>1511</v>
      </c>
      <c r="J604" s="666" t="s">
        <v>1512</v>
      </c>
      <c r="K604" s="666" t="s">
        <v>1513</v>
      </c>
      <c r="L604" s="668">
        <v>2395.0299999999997</v>
      </c>
      <c r="M604" s="668">
        <v>4</v>
      </c>
      <c r="N604" s="669">
        <v>9580.119999999999</v>
      </c>
    </row>
    <row r="605" spans="1:14" ht="14.4" customHeight="1" x14ac:dyDescent="0.3">
      <c r="A605" s="664" t="s">
        <v>548</v>
      </c>
      <c r="B605" s="665" t="s">
        <v>549</v>
      </c>
      <c r="C605" s="666" t="s">
        <v>561</v>
      </c>
      <c r="D605" s="667" t="s">
        <v>2160</v>
      </c>
      <c r="E605" s="666" t="s">
        <v>1509</v>
      </c>
      <c r="F605" s="667" t="s">
        <v>2165</v>
      </c>
      <c r="G605" s="666" t="s">
        <v>580</v>
      </c>
      <c r="H605" s="666" t="s">
        <v>2143</v>
      </c>
      <c r="I605" s="666" t="s">
        <v>2144</v>
      </c>
      <c r="J605" s="666" t="s">
        <v>2145</v>
      </c>
      <c r="K605" s="666" t="s">
        <v>1513</v>
      </c>
      <c r="L605" s="668">
        <v>2228.8199999999997</v>
      </c>
      <c r="M605" s="668">
        <v>1</v>
      </c>
      <c r="N605" s="669">
        <v>2228.8199999999997</v>
      </c>
    </row>
    <row r="606" spans="1:14" ht="14.4" customHeight="1" x14ac:dyDescent="0.3">
      <c r="A606" s="664" t="s">
        <v>548</v>
      </c>
      <c r="B606" s="665" t="s">
        <v>549</v>
      </c>
      <c r="C606" s="666" t="s">
        <v>561</v>
      </c>
      <c r="D606" s="667" t="s">
        <v>2160</v>
      </c>
      <c r="E606" s="666" t="s">
        <v>1509</v>
      </c>
      <c r="F606" s="667" t="s">
        <v>2165</v>
      </c>
      <c r="G606" s="666" t="s">
        <v>580</v>
      </c>
      <c r="H606" s="666" t="s">
        <v>2146</v>
      </c>
      <c r="I606" s="666" t="s">
        <v>2147</v>
      </c>
      <c r="J606" s="666" t="s">
        <v>2148</v>
      </c>
      <c r="K606" s="666" t="s">
        <v>2149</v>
      </c>
      <c r="L606" s="668">
        <v>1329.46</v>
      </c>
      <c r="M606" s="668">
        <v>5</v>
      </c>
      <c r="N606" s="669">
        <v>6647.3</v>
      </c>
    </row>
    <row r="607" spans="1:14" ht="14.4" customHeight="1" x14ac:dyDescent="0.3">
      <c r="A607" s="664" t="s">
        <v>548</v>
      </c>
      <c r="B607" s="665" t="s">
        <v>549</v>
      </c>
      <c r="C607" s="666" t="s">
        <v>561</v>
      </c>
      <c r="D607" s="667" t="s">
        <v>2160</v>
      </c>
      <c r="E607" s="666" t="s">
        <v>1509</v>
      </c>
      <c r="F607" s="667" t="s">
        <v>2165</v>
      </c>
      <c r="G607" s="666" t="s">
        <v>580</v>
      </c>
      <c r="H607" s="666" t="s">
        <v>2150</v>
      </c>
      <c r="I607" s="666" t="s">
        <v>2151</v>
      </c>
      <c r="J607" s="666" t="s">
        <v>2152</v>
      </c>
      <c r="K607" s="666" t="s">
        <v>2153</v>
      </c>
      <c r="L607" s="668">
        <v>2062.4999999999995</v>
      </c>
      <c r="M607" s="668">
        <v>1</v>
      </c>
      <c r="N607" s="669">
        <v>2062.4999999999995</v>
      </c>
    </row>
    <row r="608" spans="1:14" ht="14.4" customHeight="1" thickBot="1" x14ac:dyDescent="0.35">
      <c r="A608" s="670" t="s">
        <v>548</v>
      </c>
      <c r="B608" s="671" t="s">
        <v>549</v>
      </c>
      <c r="C608" s="672" t="s">
        <v>561</v>
      </c>
      <c r="D608" s="673" t="s">
        <v>2160</v>
      </c>
      <c r="E608" s="672" t="s">
        <v>1509</v>
      </c>
      <c r="F608" s="673" t="s">
        <v>2165</v>
      </c>
      <c r="G608" s="672" t="s">
        <v>580</v>
      </c>
      <c r="H608" s="672" t="s">
        <v>2154</v>
      </c>
      <c r="I608" s="672" t="s">
        <v>2155</v>
      </c>
      <c r="J608" s="672" t="s">
        <v>2156</v>
      </c>
      <c r="K608" s="672" t="s">
        <v>2157</v>
      </c>
      <c r="L608" s="674">
        <v>2221.34</v>
      </c>
      <c r="M608" s="674">
        <v>3</v>
      </c>
      <c r="N608" s="675">
        <v>6664.02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2167</v>
      </c>
      <c r="B5" s="662">
        <v>15848.866992730136</v>
      </c>
      <c r="C5" s="680">
        <v>9.6926871898194142E-2</v>
      </c>
      <c r="D5" s="662">
        <v>147664.7869852584</v>
      </c>
      <c r="E5" s="680">
        <v>0.90307312810180596</v>
      </c>
      <c r="F5" s="663">
        <v>163513.65397798852</v>
      </c>
    </row>
    <row r="6" spans="1:6" ht="14.4" customHeight="1" thickBot="1" x14ac:dyDescent="0.35">
      <c r="A6" s="691" t="s">
        <v>2168</v>
      </c>
      <c r="B6" s="683">
        <v>8945.3909999999978</v>
      </c>
      <c r="C6" s="684">
        <v>6.3456290267249346E-2</v>
      </c>
      <c r="D6" s="683">
        <v>132023.94336111748</v>
      </c>
      <c r="E6" s="684">
        <v>0.93654370973275058</v>
      </c>
      <c r="F6" s="685">
        <v>140969.33436111748</v>
      </c>
    </row>
    <row r="7" spans="1:6" ht="14.4" customHeight="1" thickBot="1" x14ac:dyDescent="0.35">
      <c r="A7" s="686" t="s">
        <v>3</v>
      </c>
      <c r="B7" s="687">
        <v>24794.257992730134</v>
      </c>
      <c r="C7" s="688">
        <v>8.1430683953733735E-2</v>
      </c>
      <c r="D7" s="687">
        <v>279688.73034637584</v>
      </c>
      <c r="E7" s="688">
        <v>0.91856931604626624</v>
      </c>
      <c r="F7" s="689">
        <v>304482.98833910597</v>
      </c>
    </row>
    <row r="8" spans="1:6" ht="14.4" customHeight="1" thickBot="1" x14ac:dyDescent="0.35"/>
    <row r="9" spans="1:6" ht="14.4" customHeight="1" x14ac:dyDescent="0.3">
      <c r="A9" s="690" t="s">
        <v>2169</v>
      </c>
      <c r="B9" s="662">
        <v>9130.1879927301343</v>
      </c>
      <c r="C9" s="680">
        <v>1</v>
      </c>
      <c r="D9" s="662"/>
      <c r="E9" s="680">
        <v>0</v>
      </c>
      <c r="F9" s="663">
        <v>9130.1879927301343</v>
      </c>
    </row>
    <row r="10" spans="1:6" ht="14.4" customHeight="1" x14ac:dyDescent="0.3">
      <c r="A10" s="693" t="s">
        <v>2170</v>
      </c>
      <c r="B10" s="668">
        <v>8974.0949999999975</v>
      </c>
      <c r="C10" s="681">
        <v>0.68029622516156674</v>
      </c>
      <c r="D10" s="668">
        <v>4217.357</v>
      </c>
      <c r="E10" s="681">
        <v>0.31970377483843332</v>
      </c>
      <c r="F10" s="669">
        <v>13191.451999999997</v>
      </c>
    </row>
    <row r="11" spans="1:6" ht="14.4" customHeight="1" x14ac:dyDescent="0.3">
      <c r="A11" s="693" t="s">
        <v>2171</v>
      </c>
      <c r="B11" s="668">
        <v>3099.6</v>
      </c>
      <c r="C11" s="681">
        <v>0.24234652244132576</v>
      </c>
      <c r="D11" s="668">
        <v>9690.3503932450294</v>
      </c>
      <c r="E11" s="681">
        <v>0.75765347755867418</v>
      </c>
      <c r="F11" s="669">
        <v>12789.95039324503</v>
      </c>
    </row>
    <row r="12" spans="1:6" ht="14.4" customHeight="1" x14ac:dyDescent="0.3">
      <c r="A12" s="693" t="s">
        <v>2172</v>
      </c>
      <c r="B12" s="668">
        <v>1363.0650000000001</v>
      </c>
      <c r="C12" s="681">
        <v>1</v>
      </c>
      <c r="D12" s="668"/>
      <c r="E12" s="681">
        <v>0</v>
      </c>
      <c r="F12" s="669">
        <v>1363.0650000000001</v>
      </c>
    </row>
    <row r="13" spans="1:6" ht="14.4" customHeight="1" x14ac:dyDescent="0.3">
      <c r="A13" s="693" t="s">
        <v>2173</v>
      </c>
      <c r="B13" s="668">
        <v>1336.5</v>
      </c>
      <c r="C13" s="681">
        <v>1</v>
      </c>
      <c r="D13" s="668"/>
      <c r="E13" s="681">
        <v>0</v>
      </c>
      <c r="F13" s="669">
        <v>1336.5</v>
      </c>
    </row>
    <row r="14" spans="1:6" ht="14.4" customHeight="1" x14ac:dyDescent="0.3">
      <c r="A14" s="693" t="s">
        <v>2174</v>
      </c>
      <c r="B14" s="668">
        <v>503.93999999999994</v>
      </c>
      <c r="C14" s="681">
        <v>1</v>
      </c>
      <c r="D14" s="668"/>
      <c r="E14" s="681">
        <v>0</v>
      </c>
      <c r="F14" s="669">
        <v>503.93999999999994</v>
      </c>
    </row>
    <row r="15" spans="1:6" ht="14.4" customHeight="1" x14ac:dyDescent="0.3">
      <c r="A15" s="693" t="s">
        <v>2175</v>
      </c>
      <c r="B15" s="668">
        <v>162.20000000000002</v>
      </c>
      <c r="C15" s="681">
        <v>0.59156130674908991</v>
      </c>
      <c r="D15" s="668">
        <v>111.98967087513886</v>
      </c>
      <c r="E15" s="681">
        <v>0.40843869325091015</v>
      </c>
      <c r="F15" s="669">
        <v>274.18967087513886</v>
      </c>
    </row>
    <row r="16" spans="1:6" ht="14.4" customHeight="1" x14ac:dyDescent="0.3">
      <c r="A16" s="693" t="s">
        <v>2176</v>
      </c>
      <c r="B16" s="668">
        <v>153.37</v>
      </c>
      <c r="C16" s="681">
        <v>0.31529068333196286</v>
      </c>
      <c r="D16" s="668">
        <v>333.06999999999994</v>
      </c>
      <c r="E16" s="681">
        <v>0.68470931666803714</v>
      </c>
      <c r="F16" s="669">
        <v>486.43999999999994</v>
      </c>
    </row>
    <row r="17" spans="1:6" ht="14.4" customHeight="1" x14ac:dyDescent="0.3">
      <c r="A17" s="693" t="s">
        <v>2177</v>
      </c>
      <c r="B17" s="668">
        <v>71.3</v>
      </c>
      <c r="C17" s="681">
        <v>0.61774496706761506</v>
      </c>
      <c r="D17" s="668">
        <v>44.119799109744719</v>
      </c>
      <c r="E17" s="681">
        <v>0.38225503293238494</v>
      </c>
      <c r="F17" s="669">
        <v>115.41979910974472</v>
      </c>
    </row>
    <row r="18" spans="1:6" ht="14.4" customHeight="1" x14ac:dyDescent="0.3">
      <c r="A18" s="693" t="s">
        <v>2178</v>
      </c>
      <c r="B18" s="668"/>
      <c r="C18" s="681">
        <v>0</v>
      </c>
      <c r="D18" s="668">
        <v>279.14999999999998</v>
      </c>
      <c r="E18" s="681">
        <v>1</v>
      </c>
      <c r="F18" s="669">
        <v>279.14999999999998</v>
      </c>
    </row>
    <row r="19" spans="1:6" ht="14.4" customHeight="1" x14ac:dyDescent="0.3">
      <c r="A19" s="693" t="s">
        <v>2179</v>
      </c>
      <c r="B19" s="668"/>
      <c r="C19" s="681">
        <v>0</v>
      </c>
      <c r="D19" s="668">
        <v>544.5</v>
      </c>
      <c r="E19" s="681">
        <v>1</v>
      </c>
      <c r="F19" s="669">
        <v>544.5</v>
      </c>
    </row>
    <row r="20" spans="1:6" ht="14.4" customHeight="1" x14ac:dyDescent="0.3">
      <c r="A20" s="693" t="s">
        <v>2180</v>
      </c>
      <c r="B20" s="668"/>
      <c r="C20" s="681">
        <v>0</v>
      </c>
      <c r="D20" s="668">
        <v>229.76907898322543</v>
      </c>
      <c r="E20" s="681">
        <v>1</v>
      </c>
      <c r="F20" s="669">
        <v>229.76907898322543</v>
      </c>
    </row>
    <row r="21" spans="1:6" ht="14.4" customHeight="1" x14ac:dyDescent="0.3">
      <c r="A21" s="693" t="s">
        <v>2181</v>
      </c>
      <c r="B21" s="668"/>
      <c r="C21" s="681">
        <v>0</v>
      </c>
      <c r="D21" s="668">
        <v>131.85999999999999</v>
      </c>
      <c r="E21" s="681">
        <v>1</v>
      </c>
      <c r="F21" s="669">
        <v>131.85999999999999</v>
      </c>
    </row>
    <row r="22" spans="1:6" ht="14.4" customHeight="1" x14ac:dyDescent="0.3">
      <c r="A22" s="693" t="s">
        <v>2182</v>
      </c>
      <c r="B22" s="668"/>
      <c r="C22" s="681">
        <v>0</v>
      </c>
      <c r="D22" s="668">
        <v>186.13999999999993</v>
      </c>
      <c r="E22" s="681">
        <v>1</v>
      </c>
      <c r="F22" s="669">
        <v>186.13999999999993</v>
      </c>
    </row>
    <row r="23" spans="1:6" ht="14.4" customHeight="1" x14ac:dyDescent="0.3">
      <c r="A23" s="693" t="s">
        <v>2183</v>
      </c>
      <c r="B23" s="668"/>
      <c r="C23" s="681">
        <v>0</v>
      </c>
      <c r="D23" s="668">
        <v>292.38000000000011</v>
      </c>
      <c r="E23" s="681">
        <v>1</v>
      </c>
      <c r="F23" s="669">
        <v>292.38000000000011</v>
      </c>
    </row>
    <row r="24" spans="1:6" ht="14.4" customHeight="1" x14ac:dyDescent="0.3">
      <c r="A24" s="693" t="s">
        <v>2184</v>
      </c>
      <c r="B24" s="668"/>
      <c r="C24" s="681">
        <v>0</v>
      </c>
      <c r="D24" s="668">
        <v>153.52966654920849</v>
      </c>
      <c r="E24" s="681">
        <v>1</v>
      </c>
      <c r="F24" s="669">
        <v>153.52966654920849</v>
      </c>
    </row>
    <row r="25" spans="1:6" ht="14.4" customHeight="1" x14ac:dyDescent="0.3">
      <c r="A25" s="693" t="s">
        <v>2185</v>
      </c>
      <c r="B25" s="668"/>
      <c r="C25" s="681">
        <v>0</v>
      </c>
      <c r="D25" s="668">
        <v>236.26000000000002</v>
      </c>
      <c r="E25" s="681">
        <v>1</v>
      </c>
      <c r="F25" s="669">
        <v>236.26000000000002</v>
      </c>
    </row>
    <row r="26" spans="1:6" ht="14.4" customHeight="1" x14ac:dyDescent="0.3">
      <c r="A26" s="693" t="s">
        <v>2186</v>
      </c>
      <c r="B26" s="668"/>
      <c r="C26" s="681">
        <v>0</v>
      </c>
      <c r="D26" s="668">
        <v>48.73</v>
      </c>
      <c r="E26" s="681">
        <v>1</v>
      </c>
      <c r="F26" s="669">
        <v>48.73</v>
      </c>
    </row>
    <row r="27" spans="1:6" ht="14.4" customHeight="1" x14ac:dyDescent="0.3">
      <c r="A27" s="693" t="s">
        <v>2187</v>
      </c>
      <c r="B27" s="668"/>
      <c r="C27" s="681">
        <v>0</v>
      </c>
      <c r="D27" s="668">
        <v>150.29000000000005</v>
      </c>
      <c r="E27" s="681">
        <v>1</v>
      </c>
      <c r="F27" s="669">
        <v>150.29000000000005</v>
      </c>
    </row>
    <row r="28" spans="1:6" ht="14.4" customHeight="1" x14ac:dyDescent="0.3">
      <c r="A28" s="693" t="s">
        <v>2188</v>
      </c>
      <c r="B28" s="668"/>
      <c r="C28" s="681">
        <v>0</v>
      </c>
      <c r="D28" s="668">
        <v>317.27997209580383</v>
      </c>
      <c r="E28" s="681">
        <v>1</v>
      </c>
      <c r="F28" s="669">
        <v>317.27997209580383</v>
      </c>
    </row>
    <row r="29" spans="1:6" ht="14.4" customHeight="1" x14ac:dyDescent="0.3">
      <c r="A29" s="693" t="s">
        <v>2189</v>
      </c>
      <c r="B29" s="668"/>
      <c r="C29" s="681">
        <v>0</v>
      </c>
      <c r="D29" s="668">
        <v>2530</v>
      </c>
      <c r="E29" s="681">
        <v>1</v>
      </c>
      <c r="F29" s="669">
        <v>2530</v>
      </c>
    </row>
    <row r="30" spans="1:6" ht="14.4" customHeight="1" x14ac:dyDescent="0.3">
      <c r="A30" s="693" t="s">
        <v>2190</v>
      </c>
      <c r="B30" s="668"/>
      <c r="C30" s="681">
        <v>0</v>
      </c>
      <c r="D30" s="668">
        <v>775.98</v>
      </c>
      <c r="E30" s="681">
        <v>1</v>
      </c>
      <c r="F30" s="669">
        <v>775.98</v>
      </c>
    </row>
    <row r="31" spans="1:6" ht="14.4" customHeight="1" x14ac:dyDescent="0.3">
      <c r="A31" s="693" t="s">
        <v>2191</v>
      </c>
      <c r="B31" s="668"/>
      <c r="C31" s="681">
        <v>0</v>
      </c>
      <c r="D31" s="668">
        <v>56505.2</v>
      </c>
      <c r="E31" s="681">
        <v>1</v>
      </c>
      <c r="F31" s="669">
        <v>56505.2</v>
      </c>
    </row>
    <row r="32" spans="1:6" ht="14.4" customHeight="1" x14ac:dyDescent="0.3">
      <c r="A32" s="693" t="s">
        <v>2192</v>
      </c>
      <c r="B32" s="668"/>
      <c r="C32" s="681">
        <v>0</v>
      </c>
      <c r="D32" s="668">
        <v>724.20981791618021</v>
      </c>
      <c r="E32" s="681">
        <v>1</v>
      </c>
      <c r="F32" s="669">
        <v>724.20981791618021</v>
      </c>
    </row>
    <row r="33" spans="1:6" ht="14.4" customHeight="1" x14ac:dyDescent="0.3">
      <c r="A33" s="693" t="s">
        <v>2193</v>
      </c>
      <c r="B33" s="668"/>
      <c r="C33" s="681">
        <v>0</v>
      </c>
      <c r="D33" s="668">
        <v>38.29999999999999</v>
      </c>
      <c r="E33" s="681">
        <v>1</v>
      </c>
      <c r="F33" s="669">
        <v>38.29999999999999</v>
      </c>
    </row>
    <row r="34" spans="1:6" ht="14.4" customHeight="1" x14ac:dyDescent="0.3">
      <c r="A34" s="693" t="s">
        <v>2194</v>
      </c>
      <c r="B34" s="668"/>
      <c r="C34" s="681">
        <v>0</v>
      </c>
      <c r="D34" s="668">
        <v>90.949999999999974</v>
      </c>
      <c r="E34" s="681">
        <v>1</v>
      </c>
      <c r="F34" s="669">
        <v>90.949999999999974</v>
      </c>
    </row>
    <row r="35" spans="1:6" ht="14.4" customHeight="1" x14ac:dyDescent="0.3">
      <c r="A35" s="693" t="s">
        <v>2195</v>
      </c>
      <c r="B35" s="668"/>
      <c r="C35" s="681">
        <v>0</v>
      </c>
      <c r="D35" s="668">
        <v>189.12</v>
      </c>
      <c r="E35" s="681">
        <v>1</v>
      </c>
      <c r="F35" s="669">
        <v>189.12</v>
      </c>
    </row>
    <row r="36" spans="1:6" ht="14.4" customHeight="1" x14ac:dyDescent="0.3">
      <c r="A36" s="693" t="s">
        <v>2196</v>
      </c>
      <c r="B36" s="668"/>
      <c r="C36" s="681">
        <v>0</v>
      </c>
      <c r="D36" s="668">
        <v>319.19012101622855</v>
      </c>
      <c r="E36" s="681">
        <v>1</v>
      </c>
      <c r="F36" s="669">
        <v>319.19012101622855</v>
      </c>
    </row>
    <row r="37" spans="1:6" ht="14.4" customHeight="1" x14ac:dyDescent="0.3">
      <c r="A37" s="693" t="s">
        <v>2197</v>
      </c>
      <c r="B37" s="668"/>
      <c r="C37" s="681">
        <v>0</v>
      </c>
      <c r="D37" s="668">
        <v>32.19</v>
      </c>
      <c r="E37" s="681">
        <v>1</v>
      </c>
      <c r="F37" s="669">
        <v>32.19</v>
      </c>
    </row>
    <row r="38" spans="1:6" ht="14.4" customHeight="1" x14ac:dyDescent="0.3">
      <c r="A38" s="693" t="s">
        <v>2198</v>
      </c>
      <c r="B38" s="668"/>
      <c r="C38" s="681">
        <v>0</v>
      </c>
      <c r="D38" s="668">
        <v>116176.5795406921</v>
      </c>
      <c r="E38" s="681">
        <v>1</v>
      </c>
      <c r="F38" s="669">
        <v>116176.5795406921</v>
      </c>
    </row>
    <row r="39" spans="1:6" ht="14.4" customHeight="1" x14ac:dyDescent="0.3">
      <c r="A39" s="693" t="s">
        <v>2199</v>
      </c>
      <c r="B39" s="668"/>
      <c r="C39" s="681">
        <v>0</v>
      </c>
      <c r="D39" s="668">
        <v>155.61999999999998</v>
      </c>
      <c r="E39" s="681">
        <v>1</v>
      </c>
      <c r="F39" s="669">
        <v>155.61999999999998</v>
      </c>
    </row>
    <row r="40" spans="1:6" ht="14.4" customHeight="1" x14ac:dyDescent="0.3">
      <c r="A40" s="693" t="s">
        <v>2200</v>
      </c>
      <c r="B40" s="668"/>
      <c r="C40" s="681">
        <v>0</v>
      </c>
      <c r="D40" s="668">
        <v>173.11000000000007</v>
      </c>
      <c r="E40" s="681">
        <v>1</v>
      </c>
      <c r="F40" s="669">
        <v>173.11000000000007</v>
      </c>
    </row>
    <row r="41" spans="1:6" ht="14.4" customHeight="1" x14ac:dyDescent="0.3">
      <c r="A41" s="693" t="s">
        <v>2201</v>
      </c>
      <c r="B41" s="668"/>
      <c r="C41" s="681">
        <v>0</v>
      </c>
      <c r="D41" s="668">
        <v>18972.291914973131</v>
      </c>
      <c r="E41" s="681">
        <v>1</v>
      </c>
      <c r="F41" s="669">
        <v>18972.291914973131</v>
      </c>
    </row>
    <row r="42" spans="1:6" ht="14.4" customHeight="1" x14ac:dyDescent="0.3">
      <c r="A42" s="693" t="s">
        <v>2202</v>
      </c>
      <c r="B42" s="668"/>
      <c r="C42" s="681">
        <v>0</v>
      </c>
      <c r="D42" s="668">
        <v>229.21993988079726</v>
      </c>
      <c r="E42" s="681">
        <v>1</v>
      </c>
      <c r="F42" s="669">
        <v>229.21993988079726</v>
      </c>
    </row>
    <row r="43" spans="1:6" ht="14.4" customHeight="1" x14ac:dyDescent="0.3">
      <c r="A43" s="693" t="s">
        <v>2203</v>
      </c>
      <c r="B43" s="668"/>
      <c r="C43" s="681">
        <v>0</v>
      </c>
      <c r="D43" s="668">
        <v>41.640000000000022</v>
      </c>
      <c r="E43" s="681">
        <v>1</v>
      </c>
      <c r="F43" s="669">
        <v>41.640000000000022</v>
      </c>
    </row>
    <row r="44" spans="1:6" ht="14.4" customHeight="1" x14ac:dyDescent="0.3">
      <c r="A44" s="693" t="s">
        <v>2204</v>
      </c>
      <c r="B44" s="668"/>
      <c r="C44" s="681">
        <v>0</v>
      </c>
      <c r="D44" s="668">
        <v>20924.089999999997</v>
      </c>
      <c r="E44" s="681">
        <v>1</v>
      </c>
      <c r="F44" s="669">
        <v>20924.089999999997</v>
      </c>
    </row>
    <row r="45" spans="1:6" ht="14.4" customHeight="1" x14ac:dyDescent="0.3">
      <c r="A45" s="693" t="s">
        <v>2205</v>
      </c>
      <c r="B45" s="668"/>
      <c r="C45" s="681">
        <v>0</v>
      </c>
      <c r="D45" s="668">
        <v>117.88987092045572</v>
      </c>
      <c r="E45" s="681">
        <v>1</v>
      </c>
      <c r="F45" s="669">
        <v>117.88987092045572</v>
      </c>
    </row>
    <row r="46" spans="1:6" ht="14.4" customHeight="1" x14ac:dyDescent="0.3">
      <c r="A46" s="693" t="s">
        <v>2206</v>
      </c>
      <c r="B46" s="668"/>
      <c r="C46" s="681">
        <v>0</v>
      </c>
      <c r="D46" s="668">
        <v>10894.62</v>
      </c>
      <c r="E46" s="681">
        <v>1</v>
      </c>
      <c r="F46" s="669">
        <v>10894.62</v>
      </c>
    </row>
    <row r="47" spans="1:6" ht="14.4" customHeight="1" x14ac:dyDescent="0.3">
      <c r="A47" s="693" t="s">
        <v>2207</v>
      </c>
      <c r="B47" s="668"/>
      <c r="C47" s="681">
        <v>0</v>
      </c>
      <c r="D47" s="668">
        <v>1863.4599999999998</v>
      </c>
      <c r="E47" s="681">
        <v>1</v>
      </c>
      <c r="F47" s="669">
        <v>1863.4599999999998</v>
      </c>
    </row>
    <row r="48" spans="1:6" ht="14.4" customHeight="1" x14ac:dyDescent="0.3">
      <c r="A48" s="693" t="s">
        <v>2208</v>
      </c>
      <c r="B48" s="668"/>
      <c r="C48" s="681">
        <v>0</v>
      </c>
      <c r="D48" s="668">
        <v>4472.0008311645961</v>
      </c>
      <c r="E48" s="681">
        <v>1</v>
      </c>
      <c r="F48" s="669">
        <v>4472.0008311645961</v>
      </c>
    </row>
    <row r="49" spans="1:6" ht="14.4" customHeight="1" x14ac:dyDescent="0.3">
      <c r="A49" s="693" t="s">
        <v>2209</v>
      </c>
      <c r="B49" s="668"/>
      <c r="C49" s="681">
        <v>0</v>
      </c>
      <c r="D49" s="668">
        <v>76.48</v>
      </c>
      <c r="E49" s="681">
        <v>1</v>
      </c>
      <c r="F49" s="669">
        <v>76.48</v>
      </c>
    </row>
    <row r="50" spans="1:6" ht="14.4" customHeight="1" x14ac:dyDescent="0.3">
      <c r="A50" s="693" t="s">
        <v>2210</v>
      </c>
      <c r="B50" s="668"/>
      <c r="C50" s="681">
        <v>0</v>
      </c>
      <c r="D50" s="668">
        <v>1155.5999999999999</v>
      </c>
      <c r="E50" s="681">
        <v>1</v>
      </c>
      <c r="F50" s="669">
        <v>1155.5999999999999</v>
      </c>
    </row>
    <row r="51" spans="1:6" ht="14.4" customHeight="1" x14ac:dyDescent="0.3">
      <c r="A51" s="693" t="s">
        <v>2211</v>
      </c>
      <c r="B51" s="668"/>
      <c r="C51" s="681">
        <v>0</v>
      </c>
      <c r="D51" s="668">
        <v>136.39000000000004</v>
      </c>
      <c r="E51" s="681">
        <v>1</v>
      </c>
      <c r="F51" s="669">
        <v>136.39000000000004</v>
      </c>
    </row>
    <row r="52" spans="1:6" ht="14.4" customHeight="1" x14ac:dyDescent="0.3">
      <c r="A52" s="693" t="s">
        <v>2212</v>
      </c>
      <c r="B52" s="668"/>
      <c r="C52" s="681">
        <v>0</v>
      </c>
      <c r="D52" s="668">
        <v>854.5999999999998</v>
      </c>
      <c r="E52" s="681">
        <v>1</v>
      </c>
      <c r="F52" s="669">
        <v>854.5999999999998</v>
      </c>
    </row>
    <row r="53" spans="1:6" ht="14.4" customHeight="1" x14ac:dyDescent="0.3">
      <c r="A53" s="693" t="s">
        <v>2213</v>
      </c>
      <c r="B53" s="668"/>
      <c r="C53" s="681">
        <v>0</v>
      </c>
      <c r="D53" s="668">
        <v>70.059999999999988</v>
      </c>
      <c r="E53" s="681">
        <v>1</v>
      </c>
      <c r="F53" s="669">
        <v>70.059999999999988</v>
      </c>
    </row>
    <row r="54" spans="1:6" ht="14.4" customHeight="1" x14ac:dyDescent="0.3">
      <c r="A54" s="693" t="s">
        <v>2214</v>
      </c>
      <c r="B54" s="668"/>
      <c r="C54" s="681">
        <v>0</v>
      </c>
      <c r="D54" s="668">
        <v>664.85889572091287</v>
      </c>
      <c r="E54" s="681">
        <v>1</v>
      </c>
      <c r="F54" s="669">
        <v>664.85889572091287</v>
      </c>
    </row>
    <row r="55" spans="1:6" ht="14.4" customHeight="1" x14ac:dyDescent="0.3">
      <c r="A55" s="693" t="s">
        <v>2215</v>
      </c>
      <c r="B55" s="668"/>
      <c r="C55" s="681">
        <v>0</v>
      </c>
      <c r="D55" s="668">
        <v>91.379134006337551</v>
      </c>
      <c r="E55" s="681">
        <v>1</v>
      </c>
      <c r="F55" s="669">
        <v>91.379134006337551</v>
      </c>
    </row>
    <row r="56" spans="1:6" ht="14.4" customHeight="1" x14ac:dyDescent="0.3">
      <c r="A56" s="693" t="s">
        <v>2216</v>
      </c>
      <c r="B56" s="668"/>
      <c r="C56" s="681">
        <v>0</v>
      </c>
      <c r="D56" s="668">
        <v>58.599999999999994</v>
      </c>
      <c r="E56" s="681">
        <v>1</v>
      </c>
      <c r="F56" s="669">
        <v>58.599999999999994</v>
      </c>
    </row>
    <row r="57" spans="1:6" ht="14.4" customHeight="1" x14ac:dyDescent="0.3">
      <c r="A57" s="693" t="s">
        <v>2217</v>
      </c>
      <c r="B57" s="668"/>
      <c r="C57" s="681">
        <v>0</v>
      </c>
      <c r="D57" s="668">
        <v>44.029999999999994</v>
      </c>
      <c r="E57" s="681">
        <v>1</v>
      </c>
      <c r="F57" s="669">
        <v>44.029999999999994</v>
      </c>
    </row>
    <row r="58" spans="1:6" ht="14.4" customHeight="1" x14ac:dyDescent="0.3">
      <c r="A58" s="693" t="s">
        <v>2218</v>
      </c>
      <c r="B58" s="668"/>
      <c r="C58" s="681">
        <v>0</v>
      </c>
      <c r="D58" s="668">
        <v>140.63983162008975</v>
      </c>
      <c r="E58" s="681">
        <v>1</v>
      </c>
      <c r="F58" s="669">
        <v>140.63983162008975</v>
      </c>
    </row>
    <row r="59" spans="1:6" ht="14.4" customHeight="1" x14ac:dyDescent="0.3">
      <c r="A59" s="693" t="s">
        <v>2219</v>
      </c>
      <c r="B59" s="668"/>
      <c r="C59" s="681">
        <v>0</v>
      </c>
      <c r="D59" s="668">
        <v>1702.3200473526481</v>
      </c>
      <c r="E59" s="681">
        <v>1</v>
      </c>
      <c r="F59" s="669">
        <v>1702.3200473526481</v>
      </c>
    </row>
    <row r="60" spans="1:6" ht="14.4" customHeight="1" x14ac:dyDescent="0.3">
      <c r="A60" s="693" t="s">
        <v>2220</v>
      </c>
      <c r="B60" s="668"/>
      <c r="C60" s="681">
        <v>0</v>
      </c>
      <c r="D60" s="668">
        <v>352.8089223345487</v>
      </c>
      <c r="E60" s="681">
        <v>1</v>
      </c>
      <c r="F60" s="669">
        <v>352.8089223345487</v>
      </c>
    </row>
    <row r="61" spans="1:6" ht="14.4" customHeight="1" x14ac:dyDescent="0.3">
      <c r="A61" s="693" t="s">
        <v>2221</v>
      </c>
      <c r="B61" s="668"/>
      <c r="C61" s="681">
        <v>0</v>
      </c>
      <c r="D61" s="668">
        <v>71.17000000000003</v>
      </c>
      <c r="E61" s="681">
        <v>1</v>
      </c>
      <c r="F61" s="669">
        <v>71.17000000000003</v>
      </c>
    </row>
    <row r="62" spans="1:6" ht="14.4" customHeight="1" x14ac:dyDescent="0.3">
      <c r="A62" s="693" t="s">
        <v>2222</v>
      </c>
      <c r="B62" s="668"/>
      <c r="C62" s="681">
        <v>0</v>
      </c>
      <c r="D62" s="668">
        <v>116.81</v>
      </c>
      <c r="E62" s="681">
        <v>1</v>
      </c>
      <c r="F62" s="669">
        <v>116.81</v>
      </c>
    </row>
    <row r="63" spans="1:6" ht="14.4" customHeight="1" x14ac:dyDescent="0.3">
      <c r="A63" s="693" t="s">
        <v>2223</v>
      </c>
      <c r="B63" s="668"/>
      <c r="C63" s="681">
        <v>0</v>
      </c>
      <c r="D63" s="668">
        <v>994.94000000000017</v>
      </c>
      <c r="E63" s="681">
        <v>1</v>
      </c>
      <c r="F63" s="669">
        <v>994.94000000000017</v>
      </c>
    </row>
    <row r="64" spans="1:6" ht="14.4" customHeight="1" x14ac:dyDescent="0.3">
      <c r="A64" s="693" t="s">
        <v>2224</v>
      </c>
      <c r="B64" s="668"/>
      <c r="C64" s="681">
        <v>0</v>
      </c>
      <c r="D64" s="668">
        <v>168.53999999999991</v>
      </c>
      <c r="E64" s="681">
        <v>1</v>
      </c>
      <c r="F64" s="669">
        <v>168.53999999999991</v>
      </c>
    </row>
    <row r="65" spans="1:6" ht="14.4" customHeight="1" x14ac:dyDescent="0.3">
      <c r="A65" s="693" t="s">
        <v>2225</v>
      </c>
      <c r="B65" s="668"/>
      <c r="C65" s="681">
        <v>0</v>
      </c>
      <c r="D65" s="668">
        <v>245.37999999999994</v>
      </c>
      <c r="E65" s="681">
        <v>1</v>
      </c>
      <c r="F65" s="669">
        <v>245.37999999999994</v>
      </c>
    </row>
    <row r="66" spans="1:6" ht="14.4" customHeight="1" x14ac:dyDescent="0.3">
      <c r="A66" s="693" t="s">
        <v>2226</v>
      </c>
      <c r="B66" s="668"/>
      <c r="C66" s="681">
        <v>0</v>
      </c>
      <c r="D66" s="668">
        <v>394.32</v>
      </c>
      <c r="E66" s="681">
        <v>1</v>
      </c>
      <c r="F66" s="669">
        <v>394.32</v>
      </c>
    </row>
    <row r="67" spans="1:6" ht="14.4" customHeight="1" x14ac:dyDescent="0.3">
      <c r="A67" s="693" t="s">
        <v>2227</v>
      </c>
      <c r="B67" s="668"/>
      <c r="C67" s="681">
        <v>0</v>
      </c>
      <c r="D67" s="668">
        <v>243.6599959719079</v>
      </c>
      <c r="E67" s="681">
        <v>1</v>
      </c>
      <c r="F67" s="669">
        <v>243.6599959719079</v>
      </c>
    </row>
    <row r="68" spans="1:6" ht="14.4" customHeight="1" x14ac:dyDescent="0.3">
      <c r="A68" s="693" t="s">
        <v>2228</v>
      </c>
      <c r="B68" s="668"/>
      <c r="C68" s="681">
        <v>0</v>
      </c>
      <c r="D68" s="668">
        <v>228.17120927247146</v>
      </c>
      <c r="E68" s="681">
        <v>1</v>
      </c>
      <c r="F68" s="669">
        <v>228.17120927247146</v>
      </c>
    </row>
    <row r="69" spans="1:6" ht="14.4" customHeight="1" x14ac:dyDescent="0.3">
      <c r="A69" s="693" t="s">
        <v>2229</v>
      </c>
      <c r="B69" s="668"/>
      <c r="C69" s="681">
        <v>0</v>
      </c>
      <c r="D69" s="668">
        <v>79.130000000000024</v>
      </c>
      <c r="E69" s="681">
        <v>1</v>
      </c>
      <c r="F69" s="669">
        <v>79.130000000000024</v>
      </c>
    </row>
    <row r="70" spans="1:6" ht="14.4" customHeight="1" x14ac:dyDescent="0.3">
      <c r="A70" s="693" t="s">
        <v>2230</v>
      </c>
      <c r="B70" s="668"/>
      <c r="C70" s="681">
        <v>0</v>
      </c>
      <c r="D70" s="668">
        <v>728.91998912976362</v>
      </c>
      <c r="E70" s="681">
        <v>1</v>
      </c>
      <c r="F70" s="669">
        <v>728.91998912976362</v>
      </c>
    </row>
    <row r="71" spans="1:6" ht="14.4" customHeight="1" x14ac:dyDescent="0.3">
      <c r="A71" s="693" t="s">
        <v>2231</v>
      </c>
      <c r="B71" s="668"/>
      <c r="C71" s="681">
        <v>0</v>
      </c>
      <c r="D71" s="668">
        <v>65.820000000000007</v>
      </c>
      <c r="E71" s="681">
        <v>1</v>
      </c>
      <c r="F71" s="669">
        <v>65.820000000000007</v>
      </c>
    </row>
    <row r="72" spans="1:6" ht="14.4" customHeight="1" x14ac:dyDescent="0.3">
      <c r="A72" s="693" t="s">
        <v>2232</v>
      </c>
      <c r="B72" s="668"/>
      <c r="C72" s="681">
        <v>0</v>
      </c>
      <c r="D72" s="668">
        <v>2066.1000252789499</v>
      </c>
      <c r="E72" s="681">
        <v>1</v>
      </c>
      <c r="F72" s="669">
        <v>2066.1000252789499</v>
      </c>
    </row>
    <row r="73" spans="1:6" ht="14.4" customHeight="1" x14ac:dyDescent="0.3">
      <c r="A73" s="693" t="s">
        <v>2233</v>
      </c>
      <c r="B73" s="668"/>
      <c r="C73" s="681">
        <v>0</v>
      </c>
      <c r="D73" s="668">
        <v>132.80000000000001</v>
      </c>
      <c r="E73" s="681">
        <v>1</v>
      </c>
      <c r="F73" s="669">
        <v>132.80000000000001</v>
      </c>
    </row>
    <row r="74" spans="1:6" ht="14.4" customHeight="1" x14ac:dyDescent="0.3">
      <c r="A74" s="693" t="s">
        <v>2234</v>
      </c>
      <c r="B74" s="668"/>
      <c r="C74" s="681">
        <v>0</v>
      </c>
      <c r="D74" s="668">
        <v>15088.164678266719</v>
      </c>
      <c r="E74" s="681">
        <v>1</v>
      </c>
      <c r="F74" s="669">
        <v>15088.164678266719</v>
      </c>
    </row>
    <row r="75" spans="1:6" ht="14.4" customHeight="1" thickBot="1" x14ac:dyDescent="0.35">
      <c r="A75" s="691" t="s">
        <v>2235</v>
      </c>
      <c r="B75" s="683"/>
      <c r="C75" s="684">
        <v>0</v>
      </c>
      <c r="D75" s="683">
        <v>1524.6</v>
      </c>
      <c r="E75" s="684">
        <v>1</v>
      </c>
      <c r="F75" s="685">
        <v>1524.6</v>
      </c>
    </row>
    <row r="76" spans="1:6" ht="14.4" customHeight="1" thickBot="1" x14ac:dyDescent="0.35">
      <c r="A76" s="686" t="s">
        <v>3</v>
      </c>
      <c r="B76" s="687">
        <v>24794.25799273013</v>
      </c>
      <c r="C76" s="688">
        <v>8.1430683953733693E-2</v>
      </c>
      <c r="D76" s="687">
        <v>279688.73034637602</v>
      </c>
      <c r="E76" s="688">
        <v>0.91856931604626646</v>
      </c>
      <c r="F76" s="689">
        <v>304482.98833910609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4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2419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312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111.25</v>
      </c>
      <c r="G3" s="47">
        <f>SUBTOTAL(9,G6:G1048576)</f>
        <v>24794.257992730138</v>
      </c>
      <c r="H3" s="48">
        <f>IF(M3=0,0,G3/M3)</f>
        <v>8.1430683953733721E-2</v>
      </c>
      <c r="I3" s="47">
        <f>SUBTOTAL(9,I6:I1048576)</f>
        <v>1153.6999999999998</v>
      </c>
      <c r="J3" s="47">
        <f>SUBTOTAL(9,J6:J1048576)</f>
        <v>279688.73034637596</v>
      </c>
      <c r="K3" s="48">
        <f>IF(M3=0,0,J3/M3)</f>
        <v>0.91856931604626635</v>
      </c>
      <c r="L3" s="47">
        <f>SUBTOTAL(9,L6:L1048576)</f>
        <v>1264.9499999999996</v>
      </c>
      <c r="M3" s="49">
        <f>SUBTOTAL(9,M6:M1048576)</f>
        <v>304482.98833910609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553</v>
      </c>
      <c r="B6" s="659" t="s">
        <v>2236</v>
      </c>
      <c r="C6" s="659" t="s">
        <v>1252</v>
      </c>
      <c r="D6" s="659" t="s">
        <v>2237</v>
      </c>
      <c r="E6" s="659" t="s">
        <v>2238</v>
      </c>
      <c r="F6" s="662"/>
      <c r="G6" s="662"/>
      <c r="H6" s="680">
        <v>0</v>
      </c>
      <c r="I6" s="662">
        <v>1</v>
      </c>
      <c r="J6" s="662">
        <v>48.73</v>
      </c>
      <c r="K6" s="680">
        <v>1</v>
      </c>
      <c r="L6" s="662">
        <v>1</v>
      </c>
      <c r="M6" s="663">
        <v>48.73</v>
      </c>
    </row>
    <row r="7" spans="1:13" ht="14.4" customHeight="1" x14ac:dyDescent="0.3">
      <c r="A7" s="664" t="s">
        <v>553</v>
      </c>
      <c r="B7" s="665" t="s">
        <v>2239</v>
      </c>
      <c r="C7" s="665" t="s">
        <v>1263</v>
      </c>
      <c r="D7" s="665" t="s">
        <v>1264</v>
      </c>
      <c r="E7" s="665" t="s">
        <v>2240</v>
      </c>
      <c r="F7" s="668"/>
      <c r="G7" s="668"/>
      <c r="H7" s="681">
        <v>0</v>
      </c>
      <c r="I7" s="668">
        <v>1</v>
      </c>
      <c r="J7" s="668">
        <v>65.820000000000007</v>
      </c>
      <c r="K7" s="681">
        <v>1</v>
      </c>
      <c r="L7" s="668">
        <v>1</v>
      </c>
      <c r="M7" s="669">
        <v>65.820000000000007</v>
      </c>
    </row>
    <row r="8" spans="1:13" ht="14.4" customHeight="1" x14ac:dyDescent="0.3">
      <c r="A8" s="664" t="s">
        <v>553</v>
      </c>
      <c r="B8" s="665" t="s">
        <v>2241</v>
      </c>
      <c r="C8" s="665" t="s">
        <v>1240</v>
      </c>
      <c r="D8" s="665" t="s">
        <v>1241</v>
      </c>
      <c r="E8" s="665" t="s">
        <v>2242</v>
      </c>
      <c r="F8" s="668"/>
      <c r="G8" s="668"/>
      <c r="H8" s="681">
        <v>0</v>
      </c>
      <c r="I8" s="668">
        <v>1</v>
      </c>
      <c r="J8" s="668">
        <v>66.400000000000006</v>
      </c>
      <c r="K8" s="681">
        <v>1</v>
      </c>
      <c r="L8" s="668">
        <v>1</v>
      </c>
      <c r="M8" s="669">
        <v>66.400000000000006</v>
      </c>
    </row>
    <row r="9" spans="1:13" ht="14.4" customHeight="1" x14ac:dyDescent="0.3">
      <c r="A9" s="664" t="s">
        <v>553</v>
      </c>
      <c r="B9" s="665" t="s">
        <v>2243</v>
      </c>
      <c r="C9" s="665" t="s">
        <v>1289</v>
      </c>
      <c r="D9" s="665" t="s">
        <v>1290</v>
      </c>
      <c r="E9" s="665" t="s">
        <v>2244</v>
      </c>
      <c r="F9" s="668"/>
      <c r="G9" s="668"/>
      <c r="H9" s="681">
        <v>0</v>
      </c>
      <c r="I9" s="668">
        <v>9</v>
      </c>
      <c r="J9" s="668">
        <v>664.85889572091287</v>
      </c>
      <c r="K9" s="681">
        <v>1</v>
      </c>
      <c r="L9" s="668">
        <v>9</v>
      </c>
      <c r="M9" s="669">
        <v>664.85889572091287</v>
      </c>
    </row>
    <row r="10" spans="1:13" ht="14.4" customHeight="1" x14ac:dyDescent="0.3">
      <c r="A10" s="664" t="s">
        <v>553</v>
      </c>
      <c r="B10" s="665" t="s">
        <v>2245</v>
      </c>
      <c r="C10" s="665" t="s">
        <v>1270</v>
      </c>
      <c r="D10" s="665" t="s">
        <v>1271</v>
      </c>
      <c r="E10" s="665" t="s">
        <v>2246</v>
      </c>
      <c r="F10" s="668"/>
      <c r="G10" s="668"/>
      <c r="H10" s="681">
        <v>0</v>
      </c>
      <c r="I10" s="668">
        <v>3</v>
      </c>
      <c r="J10" s="668">
        <v>41.640000000000022</v>
      </c>
      <c r="K10" s="681">
        <v>1</v>
      </c>
      <c r="L10" s="668">
        <v>3</v>
      </c>
      <c r="M10" s="669">
        <v>41.640000000000022</v>
      </c>
    </row>
    <row r="11" spans="1:13" ht="14.4" customHeight="1" x14ac:dyDescent="0.3">
      <c r="A11" s="664" t="s">
        <v>553</v>
      </c>
      <c r="B11" s="665" t="s">
        <v>2247</v>
      </c>
      <c r="C11" s="665" t="s">
        <v>1343</v>
      </c>
      <c r="D11" s="665" t="s">
        <v>1227</v>
      </c>
      <c r="E11" s="665" t="s">
        <v>2248</v>
      </c>
      <c r="F11" s="668"/>
      <c r="G11" s="668"/>
      <c r="H11" s="681">
        <v>0</v>
      </c>
      <c r="I11" s="668">
        <v>22</v>
      </c>
      <c r="J11" s="668">
        <v>72599.998269251417</v>
      </c>
      <c r="K11" s="681">
        <v>1</v>
      </c>
      <c r="L11" s="668">
        <v>22</v>
      </c>
      <c r="M11" s="669">
        <v>72599.998269251417</v>
      </c>
    </row>
    <row r="12" spans="1:13" ht="14.4" customHeight="1" x14ac:dyDescent="0.3">
      <c r="A12" s="664" t="s">
        <v>553</v>
      </c>
      <c r="B12" s="665" t="s">
        <v>2247</v>
      </c>
      <c r="C12" s="665" t="s">
        <v>1340</v>
      </c>
      <c r="D12" s="665" t="s">
        <v>1341</v>
      </c>
      <c r="E12" s="665" t="s">
        <v>2249</v>
      </c>
      <c r="F12" s="668"/>
      <c r="G12" s="668"/>
      <c r="H12" s="681">
        <v>0</v>
      </c>
      <c r="I12" s="668">
        <v>5</v>
      </c>
      <c r="J12" s="668">
        <v>5531.3</v>
      </c>
      <c r="K12" s="681">
        <v>1</v>
      </c>
      <c r="L12" s="668">
        <v>5</v>
      </c>
      <c r="M12" s="669">
        <v>5531.3</v>
      </c>
    </row>
    <row r="13" spans="1:13" ht="14.4" customHeight="1" x14ac:dyDescent="0.3">
      <c r="A13" s="664" t="s">
        <v>553</v>
      </c>
      <c r="B13" s="665" t="s">
        <v>2247</v>
      </c>
      <c r="C13" s="665" t="s">
        <v>1344</v>
      </c>
      <c r="D13" s="665" t="s">
        <v>1345</v>
      </c>
      <c r="E13" s="665" t="s">
        <v>2250</v>
      </c>
      <c r="F13" s="668"/>
      <c r="G13" s="668"/>
      <c r="H13" s="681">
        <v>0</v>
      </c>
      <c r="I13" s="668">
        <v>8</v>
      </c>
      <c r="J13" s="668">
        <v>5045.2812714406682</v>
      </c>
      <c r="K13" s="681">
        <v>1</v>
      </c>
      <c r="L13" s="668">
        <v>8</v>
      </c>
      <c r="M13" s="669">
        <v>5045.2812714406682</v>
      </c>
    </row>
    <row r="14" spans="1:13" ht="14.4" customHeight="1" x14ac:dyDescent="0.3">
      <c r="A14" s="664" t="s">
        <v>553</v>
      </c>
      <c r="B14" s="665" t="s">
        <v>2247</v>
      </c>
      <c r="C14" s="665" t="s">
        <v>1226</v>
      </c>
      <c r="D14" s="665" t="s">
        <v>1227</v>
      </c>
      <c r="E14" s="665" t="s">
        <v>2248</v>
      </c>
      <c r="F14" s="668"/>
      <c r="G14" s="668"/>
      <c r="H14" s="681">
        <v>0</v>
      </c>
      <c r="I14" s="668">
        <v>1</v>
      </c>
      <c r="J14" s="668">
        <v>3300</v>
      </c>
      <c r="K14" s="681">
        <v>1</v>
      </c>
      <c r="L14" s="668">
        <v>1</v>
      </c>
      <c r="M14" s="669">
        <v>3300</v>
      </c>
    </row>
    <row r="15" spans="1:13" ht="14.4" customHeight="1" x14ac:dyDescent="0.3">
      <c r="A15" s="664" t="s">
        <v>553</v>
      </c>
      <c r="B15" s="665" t="s">
        <v>2251</v>
      </c>
      <c r="C15" s="665" t="s">
        <v>1323</v>
      </c>
      <c r="D15" s="665" t="s">
        <v>1324</v>
      </c>
      <c r="E15" s="665" t="s">
        <v>2252</v>
      </c>
      <c r="F15" s="668"/>
      <c r="G15" s="668"/>
      <c r="H15" s="681">
        <v>0</v>
      </c>
      <c r="I15" s="668">
        <v>1</v>
      </c>
      <c r="J15" s="668">
        <v>52.8</v>
      </c>
      <c r="K15" s="681">
        <v>1</v>
      </c>
      <c r="L15" s="668">
        <v>1</v>
      </c>
      <c r="M15" s="669">
        <v>52.8</v>
      </c>
    </row>
    <row r="16" spans="1:13" ht="14.4" customHeight="1" x14ac:dyDescent="0.3">
      <c r="A16" s="664" t="s">
        <v>553</v>
      </c>
      <c r="B16" s="665" t="s">
        <v>2251</v>
      </c>
      <c r="C16" s="665" t="s">
        <v>1281</v>
      </c>
      <c r="D16" s="665" t="s">
        <v>2253</v>
      </c>
      <c r="E16" s="665" t="s">
        <v>2254</v>
      </c>
      <c r="F16" s="668"/>
      <c r="G16" s="668"/>
      <c r="H16" s="681">
        <v>0</v>
      </c>
      <c r="I16" s="668">
        <v>1</v>
      </c>
      <c r="J16" s="668">
        <v>79.059999999999988</v>
      </c>
      <c r="K16" s="681">
        <v>1</v>
      </c>
      <c r="L16" s="668">
        <v>1</v>
      </c>
      <c r="M16" s="669">
        <v>79.059999999999988</v>
      </c>
    </row>
    <row r="17" spans="1:13" ht="14.4" customHeight="1" x14ac:dyDescent="0.3">
      <c r="A17" s="664" t="s">
        <v>553</v>
      </c>
      <c r="B17" s="665" t="s">
        <v>2255</v>
      </c>
      <c r="C17" s="665" t="s">
        <v>1334</v>
      </c>
      <c r="D17" s="665" t="s">
        <v>1335</v>
      </c>
      <c r="E17" s="665" t="s">
        <v>2256</v>
      </c>
      <c r="F17" s="668"/>
      <c r="G17" s="668"/>
      <c r="H17" s="681">
        <v>0</v>
      </c>
      <c r="I17" s="668">
        <v>1</v>
      </c>
      <c r="J17" s="668">
        <v>292.38000000000011</v>
      </c>
      <c r="K17" s="681">
        <v>1</v>
      </c>
      <c r="L17" s="668">
        <v>1</v>
      </c>
      <c r="M17" s="669">
        <v>292.38000000000011</v>
      </c>
    </row>
    <row r="18" spans="1:13" ht="14.4" customHeight="1" x14ac:dyDescent="0.3">
      <c r="A18" s="664" t="s">
        <v>553</v>
      </c>
      <c r="B18" s="665" t="s">
        <v>2257</v>
      </c>
      <c r="C18" s="665" t="s">
        <v>1222</v>
      </c>
      <c r="D18" s="665" t="s">
        <v>1223</v>
      </c>
      <c r="E18" s="665" t="s">
        <v>2258</v>
      </c>
      <c r="F18" s="668"/>
      <c r="G18" s="668"/>
      <c r="H18" s="681">
        <v>0</v>
      </c>
      <c r="I18" s="668">
        <v>2</v>
      </c>
      <c r="J18" s="668">
        <v>85.919999999999987</v>
      </c>
      <c r="K18" s="681">
        <v>1</v>
      </c>
      <c r="L18" s="668">
        <v>2</v>
      </c>
      <c r="M18" s="669">
        <v>85.919999999999987</v>
      </c>
    </row>
    <row r="19" spans="1:13" ht="14.4" customHeight="1" x14ac:dyDescent="0.3">
      <c r="A19" s="664" t="s">
        <v>553</v>
      </c>
      <c r="B19" s="665" t="s">
        <v>2259</v>
      </c>
      <c r="C19" s="665" t="s">
        <v>1214</v>
      </c>
      <c r="D19" s="665" t="s">
        <v>1215</v>
      </c>
      <c r="E19" s="665" t="s">
        <v>2260</v>
      </c>
      <c r="F19" s="668"/>
      <c r="G19" s="668"/>
      <c r="H19" s="681">
        <v>0</v>
      </c>
      <c r="I19" s="668">
        <v>1</v>
      </c>
      <c r="J19" s="668">
        <v>48.820000000000014</v>
      </c>
      <c r="K19" s="681">
        <v>1</v>
      </c>
      <c r="L19" s="668">
        <v>1</v>
      </c>
      <c r="M19" s="669">
        <v>48.820000000000014</v>
      </c>
    </row>
    <row r="20" spans="1:13" ht="14.4" customHeight="1" x14ac:dyDescent="0.3">
      <c r="A20" s="664" t="s">
        <v>553</v>
      </c>
      <c r="B20" s="665" t="s">
        <v>2259</v>
      </c>
      <c r="C20" s="665" t="s">
        <v>1218</v>
      </c>
      <c r="D20" s="665" t="s">
        <v>1219</v>
      </c>
      <c r="E20" s="665" t="s">
        <v>2261</v>
      </c>
      <c r="F20" s="668"/>
      <c r="G20" s="668"/>
      <c r="H20" s="681">
        <v>0</v>
      </c>
      <c r="I20" s="668">
        <v>1</v>
      </c>
      <c r="J20" s="668">
        <v>52.650000000000013</v>
      </c>
      <c r="K20" s="681">
        <v>1</v>
      </c>
      <c r="L20" s="668">
        <v>1</v>
      </c>
      <c r="M20" s="669">
        <v>52.650000000000013</v>
      </c>
    </row>
    <row r="21" spans="1:13" ht="14.4" customHeight="1" x14ac:dyDescent="0.3">
      <c r="A21" s="664" t="s">
        <v>553</v>
      </c>
      <c r="B21" s="665" t="s">
        <v>2262</v>
      </c>
      <c r="C21" s="665" t="s">
        <v>1305</v>
      </c>
      <c r="D21" s="665" t="s">
        <v>1306</v>
      </c>
      <c r="E21" s="665" t="s">
        <v>2263</v>
      </c>
      <c r="F21" s="668"/>
      <c r="G21" s="668"/>
      <c r="H21" s="681">
        <v>0</v>
      </c>
      <c r="I21" s="668">
        <v>1</v>
      </c>
      <c r="J21" s="668">
        <v>38.29999999999999</v>
      </c>
      <c r="K21" s="681">
        <v>1</v>
      </c>
      <c r="L21" s="668">
        <v>1</v>
      </c>
      <c r="M21" s="669">
        <v>38.29999999999999</v>
      </c>
    </row>
    <row r="22" spans="1:13" ht="14.4" customHeight="1" x14ac:dyDescent="0.3">
      <c r="A22" s="664" t="s">
        <v>553</v>
      </c>
      <c r="B22" s="665" t="s">
        <v>2264</v>
      </c>
      <c r="C22" s="665" t="s">
        <v>1267</v>
      </c>
      <c r="D22" s="665" t="s">
        <v>1268</v>
      </c>
      <c r="E22" s="665" t="s">
        <v>2260</v>
      </c>
      <c r="F22" s="668"/>
      <c r="G22" s="668"/>
      <c r="H22" s="681">
        <v>0</v>
      </c>
      <c r="I22" s="668">
        <v>2</v>
      </c>
      <c r="J22" s="668">
        <v>173.11000000000007</v>
      </c>
      <c r="K22" s="681">
        <v>1</v>
      </c>
      <c r="L22" s="668">
        <v>2</v>
      </c>
      <c r="M22" s="669">
        <v>173.11000000000007</v>
      </c>
    </row>
    <row r="23" spans="1:13" ht="14.4" customHeight="1" x14ac:dyDescent="0.3">
      <c r="A23" s="664" t="s">
        <v>553</v>
      </c>
      <c r="B23" s="665" t="s">
        <v>2265</v>
      </c>
      <c r="C23" s="665" t="s">
        <v>1199</v>
      </c>
      <c r="D23" s="665" t="s">
        <v>2266</v>
      </c>
      <c r="E23" s="665" t="s">
        <v>2267</v>
      </c>
      <c r="F23" s="668"/>
      <c r="G23" s="668"/>
      <c r="H23" s="681">
        <v>0</v>
      </c>
      <c r="I23" s="668">
        <v>1</v>
      </c>
      <c r="J23" s="668">
        <v>62.139999999999972</v>
      </c>
      <c r="K23" s="681">
        <v>1</v>
      </c>
      <c r="L23" s="668">
        <v>1</v>
      </c>
      <c r="M23" s="669">
        <v>62.139999999999972</v>
      </c>
    </row>
    <row r="24" spans="1:13" ht="14.4" customHeight="1" x14ac:dyDescent="0.3">
      <c r="A24" s="664" t="s">
        <v>553</v>
      </c>
      <c r="B24" s="665" t="s">
        <v>2265</v>
      </c>
      <c r="C24" s="665" t="s">
        <v>1189</v>
      </c>
      <c r="D24" s="665" t="s">
        <v>1190</v>
      </c>
      <c r="E24" s="665" t="s">
        <v>2268</v>
      </c>
      <c r="F24" s="668"/>
      <c r="G24" s="668"/>
      <c r="H24" s="681">
        <v>0</v>
      </c>
      <c r="I24" s="668">
        <v>1</v>
      </c>
      <c r="J24" s="668">
        <v>14.880000000000011</v>
      </c>
      <c r="K24" s="681">
        <v>1</v>
      </c>
      <c r="L24" s="668">
        <v>1</v>
      </c>
      <c r="M24" s="669">
        <v>14.880000000000011</v>
      </c>
    </row>
    <row r="25" spans="1:13" ht="14.4" customHeight="1" x14ac:dyDescent="0.3">
      <c r="A25" s="664" t="s">
        <v>553</v>
      </c>
      <c r="B25" s="665" t="s">
        <v>2269</v>
      </c>
      <c r="C25" s="665" t="s">
        <v>1338</v>
      </c>
      <c r="D25" s="665" t="s">
        <v>1339</v>
      </c>
      <c r="E25" s="665" t="s">
        <v>2270</v>
      </c>
      <c r="F25" s="668"/>
      <c r="G25" s="668"/>
      <c r="H25" s="681">
        <v>0</v>
      </c>
      <c r="I25" s="668">
        <v>2</v>
      </c>
      <c r="J25" s="668">
        <v>51.380000000000024</v>
      </c>
      <c r="K25" s="681">
        <v>1</v>
      </c>
      <c r="L25" s="668">
        <v>2</v>
      </c>
      <c r="M25" s="669">
        <v>51.380000000000024</v>
      </c>
    </row>
    <row r="26" spans="1:13" ht="14.4" customHeight="1" x14ac:dyDescent="0.3">
      <c r="A26" s="664" t="s">
        <v>553</v>
      </c>
      <c r="B26" s="665" t="s">
        <v>2269</v>
      </c>
      <c r="C26" s="665" t="s">
        <v>1309</v>
      </c>
      <c r="D26" s="665" t="s">
        <v>1310</v>
      </c>
      <c r="E26" s="665" t="s">
        <v>2271</v>
      </c>
      <c r="F26" s="668"/>
      <c r="G26" s="668"/>
      <c r="H26" s="681">
        <v>0</v>
      </c>
      <c r="I26" s="668">
        <v>1</v>
      </c>
      <c r="J26" s="668">
        <v>147.08892233454861</v>
      </c>
      <c r="K26" s="681">
        <v>1</v>
      </c>
      <c r="L26" s="668">
        <v>1</v>
      </c>
      <c r="M26" s="669">
        <v>147.08892233454861</v>
      </c>
    </row>
    <row r="27" spans="1:13" ht="14.4" customHeight="1" x14ac:dyDescent="0.3">
      <c r="A27" s="664" t="s">
        <v>553</v>
      </c>
      <c r="B27" s="665" t="s">
        <v>2272</v>
      </c>
      <c r="C27" s="665" t="s">
        <v>1193</v>
      </c>
      <c r="D27" s="665" t="s">
        <v>2273</v>
      </c>
      <c r="E27" s="665" t="s">
        <v>2274</v>
      </c>
      <c r="F27" s="668"/>
      <c r="G27" s="668"/>
      <c r="H27" s="681">
        <v>0</v>
      </c>
      <c r="I27" s="668">
        <v>10</v>
      </c>
      <c r="J27" s="668">
        <v>347.5</v>
      </c>
      <c r="K27" s="681">
        <v>1</v>
      </c>
      <c r="L27" s="668">
        <v>10</v>
      </c>
      <c r="M27" s="669">
        <v>347.5</v>
      </c>
    </row>
    <row r="28" spans="1:13" ht="14.4" customHeight="1" x14ac:dyDescent="0.3">
      <c r="A28" s="664" t="s">
        <v>553</v>
      </c>
      <c r="B28" s="665" t="s">
        <v>2275</v>
      </c>
      <c r="C28" s="665" t="s">
        <v>1348</v>
      </c>
      <c r="D28" s="665" t="s">
        <v>1349</v>
      </c>
      <c r="E28" s="665" t="s">
        <v>2276</v>
      </c>
      <c r="F28" s="668"/>
      <c r="G28" s="668"/>
      <c r="H28" s="681">
        <v>0</v>
      </c>
      <c r="I28" s="668">
        <v>2</v>
      </c>
      <c r="J28" s="668">
        <v>118.50000000000003</v>
      </c>
      <c r="K28" s="681">
        <v>1</v>
      </c>
      <c r="L28" s="668">
        <v>2</v>
      </c>
      <c r="M28" s="669">
        <v>118.50000000000003</v>
      </c>
    </row>
    <row r="29" spans="1:13" ht="14.4" customHeight="1" x14ac:dyDescent="0.3">
      <c r="A29" s="664" t="s">
        <v>553</v>
      </c>
      <c r="B29" s="665" t="s">
        <v>2277</v>
      </c>
      <c r="C29" s="665" t="s">
        <v>1450</v>
      </c>
      <c r="D29" s="665" t="s">
        <v>2278</v>
      </c>
      <c r="E29" s="665" t="s">
        <v>2279</v>
      </c>
      <c r="F29" s="668">
        <v>5.4</v>
      </c>
      <c r="G29" s="668">
        <v>2485.134</v>
      </c>
      <c r="H29" s="681">
        <v>1</v>
      </c>
      <c r="I29" s="668"/>
      <c r="J29" s="668"/>
      <c r="K29" s="681">
        <v>0</v>
      </c>
      <c r="L29" s="668">
        <v>5.4</v>
      </c>
      <c r="M29" s="669">
        <v>2485.134</v>
      </c>
    </row>
    <row r="30" spans="1:13" ht="14.4" customHeight="1" x14ac:dyDescent="0.3">
      <c r="A30" s="664" t="s">
        <v>553</v>
      </c>
      <c r="B30" s="665" t="s">
        <v>2277</v>
      </c>
      <c r="C30" s="665" t="s">
        <v>1386</v>
      </c>
      <c r="D30" s="665" t="s">
        <v>1387</v>
      </c>
      <c r="E30" s="665" t="s">
        <v>2280</v>
      </c>
      <c r="F30" s="668"/>
      <c r="G30" s="668"/>
      <c r="H30" s="681">
        <v>0</v>
      </c>
      <c r="I30" s="668">
        <v>30</v>
      </c>
      <c r="J30" s="668">
        <v>657</v>
      </c>
      <c r="K30" s="681">
        <v>1</v>
      </c>
      <c r="L30" s="668">
        <v>30</v>
      </c>
      <c r="M30" s="669">
        <v>657</v>
      </c>
    </row>
    <row r="31" spans="1:13" ht="14.4" customHeight="1" x14ac:dyDescent="0.3">
      <c r="A31" s="664" t="s">
        <v>553</v>
      </c>
      <c r="B31" s="665" t="s">
        <v>2281</v>
      </c>
      <c r="C31" s="665" t="s">
        <v>1481</v>
      </c>
      <c r="D31" s="665" t="s">
        <v>2088</v>
      </c>
      <c r="E31" s="665" t="s">
        <v>2282</v>
      </c>
      <c r="F31" s="668"/>
      <c r="G31" s="668"/>
      <c r="H31" s="681">
        <v>0</v>
      </c>
      <c r="I31" s="668">
        <v>16</v>
      </c>
      <c r="J31" s="668">
        <v>1855.0400000000002</v>
      </c>
      <c r="K31" s="681">
        <v>1</v>
      </c>
      <c r="L31" s="668">
        <v>16</v>
      </c>
      <c r="M31" s="669">
        <v>1855.0400000000002</v>
      </c>
    </row>
    <row r="32" spans="1:13" ht="14.4" customHeight="1" x14ac:dyDescent="0.3">
      <c r="A32" s="664" t="s">
        <v>553</v>
      </c>
      <c r="B32" s="665" t="s">
        <v>2281</v>
      </c>
      <c r="C32" s="665" t="s">
        <v>1405</v>
      </c>
      <c r="D32" s="665" t="s">
        <v>2283</v>
      </c>
      <c r="E32" s="665" t="s">
        <v>2284</v>
      </c>
      <c r="F32" s="668"/>
      <c r="G32" s="668"/>
      <c r="H32" s="681">
        <v>0</v>
      </c>
      <c r="I32" s="668">
        <v>47</v>
      </c>
      <c r="J32" s="668">
        <v>6096.0593577494183</v>
      </c>
      <c r="K32" s="681">
        <v>1</v>
      </c>
      <c r="L32" s="668">
        <v>47</v>
      </c>
      <c r="M32" s="669">
        <v>6096.0593577494183</v>
      </c>
    </row>
    <row r="33" spans="1:13" ht="14.4" customHeight="1" x14ac:dyDescent="0.3">
      <c r="A33" s="664" t="s">
        <v>553</v>
      </c>
      <c r="B33" s="665" t="s">
        <v>2281</v>
      </c>
      <c r="C33" s="665" t="s">
        <v>1485</v>
      </c>
      <c r="D33" s="665" t="s">
        <v>2285</v>
      </c>
      <c r="E33" s="665" t="s">
        <v>2286</v>
      </c>
      <c r="F33" s="668"/>
      <c r="G33" s="668"/>
      <c r="H33" s="681">
        <v>0</v>
      </c>
      <c r="I33" s="668">
        <v>15</v>
      </c>
      <c r="J33" s="668">
        <v>1684.6499999999999</v>
      </c>
      <c r="K33" s="681">
        <v>1</v>
      </c>
      <c r="L33" s="668">
        <v>15</v>
      </c>
      <c r="M33" s="669">
        <v>1684.6499999999999</v>
      </c>
    </row>
    <row r="34" spans="1:13" ht="14.4" customHeight="1" x14ac:dyDescent="0.3">
      <c r="A34" s="664" t="s">
        <v>553</v>
      </c>
      <c r="B34" s="665" t="s">
        <v>2287</v>
      </c>
      <c r="C34" s="665" t="s">
        <v>1437</v>
      </c>
      <c r="D34" s="665" t="s">
        <v>1438</v>
      </c>
      <c r="E34" s="665" t="s">
        <v>2288</v>
      </c>
      <c r="F34" s="668"/>
      <c r="G34" s="668"/>
      <c r="H34" s="681">
        <v>0</v>
      </c>
      <c r="I34" s="668">
        <v>1.5</v>
      </c>
      <c r="J34" s="668">
        <v>693</v>
      </c>
      <c r="K34" s="681">
        <v>1</v>
      </c>
      <c r="L34" s="668">
        <v>1.5</v>
      </c>
      <c r="M34" s="669">
        <v>693</v>
      </c>
    </row>
    <row r="35" spans="1:13" ht="14.4" customHeight="1" x14ac:dyDescent="0.3">
      <c r="A35" s="664" t="s">
        <v>553</v>
      </c>
      <c r="B35" s="665" t="s">
        <v>2289</v>
      </c>
      <c r="C35" s="665" t="s">
        <v>1444</v>
      </c>
      <c r="D35" s="665" t="s">
        <v>1445</v>
      </c>
      <c r="E35" s="665" t="s">
        <v>1446</v>
      </c>
      <c r="F35" s="668">
        <v>30.900000000000013</v>
      </c>
      <c r="G35" s="668">
        <v>5661.9180000000024</v>
      </c>
      <c r="H35" s="681">
        <v>1</v>
      </c>
      <c r="I35" s="668"/>
      <c r="J35" s="668"/>
      <c r="K35" s="681">
        <v>0</v>
      </c>
      <c r="L35" s="668">
        <v>30.900000000000013</v>
      </c>
      <c r="M35" s="669">
        <v>5661.9180000000024</v>
      </c>
    </row>
    <row r="36" spans="1:13" ht="14.4" customHeight="1" x14ac:dyDescent="0.3">
      <c r="A36" s="664" t="s">
        <v>553</v>
      </c>
      <c r="B36" s="665" t="s">
        <v>2289</v>
      </c>
      <c r="C36" s="665" t="s">
        <v>1469</v>
      </c>
      <c r="D36" s="665" t="s">
        <v>1470</v>
      </c>
      <c r="E36" s="665" t="s">
        <v>1471</v>
      </c>
      <c r="F36" s="668">
        <v>7.4999999999999973</v>
      </c>
      <c r="G36" s="668">
        <v>1979.999992730131</v>
      </c>
      <c r="H36" s="681">
        <v>1</v>
      </c>
      <c r="I36" s="668"/>
      <c r="J36" s="668"/>
      <c r="K36" s="681">
        <v>0</v>
      </c>
      <c r="L36" s="668">
        <v>7.4999999999999973</v>
      </c>
      <c r="M36" s="669">
        <v>1979.999992730131</v>
      </c>
    </row>
    <row r="37" spans="1:13" ht="14.4" customHeight="1" x14ac:dyDescent="0.3">
      <c r="A37" s="664" t="s">
        <v>553</v>
      </c>
      <c r="B37" s="665" t="s">
        <v>2290</v>
      </c>
      <c r="C37" s="665" t="s">
        <v>1453</v>
      </c>
      <c r="D37" s="665" t="s">
        <v>1454</v>
      </c>
      <c r="E37" s="665" t="s">
        <v>2291</v>
      </c>
      <c r="F37" s="668"/>
      <c r="G37" s="668"/>
      <c r="H37" s="681">
        <v>0</v>
      </c>
      <c r="I37" s="668">
        <v>2.5</v>
      </c>
      <c r="J37" s="668">
        <v>544.5</v>
      </c>
      <c r="K37" s="681">
        <v>1</v>
      </c>
      <c r="L37" s="668">
        <v>2.5</v>
      </c>
      <c r="M37" s="669">
        <v>544.5</v>
      </c>
    </row>
    <row r="38" spans="1:13" ht="14.4" customHeight="1" x14ac:dyDescent="0.3">
      <c r="A38" s="664" t="s">
        <v>553</v>
      </c>
      <c r="B38" s="665" t="s">
        <v>2292</v>
      </c>
      <c r="C38" s="665" t="s">
        <v>1495</v>
      </c>
      <c r="D38" s="665" t="s">
        <v>1496</v>
      </c>
      <c r="E38" s="665" t="s">
        <v>1446</v>
      </c>
      <c r="F38" s="668"/>
      <c r="G38" s="668"/>
      <c r="H38" s="681">
        <v>0</v>
      </c>
      <c r="I38" s="668">
        <v>18.100000000000001</v>
      </c>
      <c r="J38" s="668">
        <v>16983.23</v>
      </c>
      <c r="K38" s="681">
        <v>1</v>
      </c>
      <c r="L38" s="668">
        <v>18.100000000000001</v>
      </c>
      <c r="M38" s="669">
        <v>16983.23</v>
      </c>
    </row>
    <row r="39" spans="1:13" ht="14.4" customHeight="1" x14ac:dyDescent="0.3">
      <c r="A39" s="664" t="s">
        <v>553</v>
      </c>
      <c r="B39" s="665" t="s">
        <v>2293</v>
      </c>
      <c r="C39" s="665" t="s">
        <v>1171</v>
      </c>
      <c r="D39" s="665" t="s">
        <v>1172</v>
      </c>
      <c r="E39" s="665" t="s">
        <v>2294</v>
      </c>
      <c r="F39" s="668">
        <v>3</v>
      </c>
      <c r="G39" s="668">
        <v>503.93999999999994</v>
      </c>
      <c r="H39" s="681">
        <v>1</v>
      </c>
      <c r="I39" s="668"/>
      <c r="J39" s="668"/>
      <c r="K39" s="681">
        <v>0</v>
      </c>
      <c r="L39" s="668">
        <v>3</v>
      </c>
      <c r="M39" s="669">
        <v>503.93999999999994</v>
      </c>
    </row>
    <row r="40" spans="1:13" ht="14.4" customHeight="1" x14ac:dyDescent="0.3">
      <c r="A40" s="664" t="s">
        <v>553</v>
      </c>
      <c r="B40" s="665" t="s">
        <v>2295</v>
      </c>
      <c r="C40" s="665" t="s">
        <v>1489</v>
      </c>
      <c r="D40" s="665" t="s">
        <v>1490</v>
      </c>
      <c r="E40" s="665" t="s">
        <v>2296</v>
      </c>
      <c r="F40" s="668"/>
      <c r="G40" s="668"/>
      <c r="H40" s="681">
        <v>0</v>
      </c>
      <c r="I40" s="668">
        <v>6</v>
      </c>
      <c r="J40" s="668">
        <v>317.27997209580383</v>
      </c>
      <c r="K40" s="681">
        <v>1</v>
      </c>
      <c r="L40" s="668">
        <v>6</v>
      </c>
      <c r="M40" s="669">
        <v>317.27997209580383</v>
      </c>
    </row>
    <row r="41" spans="1:13" ht="14.4" customHeight="1" x14ac:dyDescent="0.3">
      <c r="A41" s="664" t="s">
        <v>553</v>
      </c>
      <c r="B41" s="665" t="s">
        <v>2297</v>
      </c>
      <c r="C41" s="665" t="s">
        <v>1464</v>
      </c>
      <c r="D41" s="665" t="s">
        <v>2298</v>
      </c>
      <c r="E41" s="665" t="s">
        <v>2299</v>
      </c>
      <c r="F41" s="668"/>
      <c r="G41" s="668"/>
      <c r="H41" s="681">
        <v>0</v>
      </c>
      <c r="I41" s="668">
        <v>2.4</v>
      </c>
      <c r="J41" s="668">
        <v>372.23999999999995</v>
      </c>
      <c r="K41" s="681">
        <v>1</v>
      </c>
      <c r="L41" s="668">
        <v>2.4</v>
      </c>
      <c r="M41" s="669">
        <v>372.23999999999995</v>
      </c>
    </row>
    <row r="42" spans="1:13" ht="14.4" customHeight="1" x14ac:dyDescent="0.3">
      <c r="A42" s="664" t="s">
        <v>553</v>
      </c>
      <c r="B42" s="665" t="s">
        <v>2297</v>
      </c>
      <c r="C42" s="665" t="s">
        <v>1460</v>
      </c>
      <c r="D42" s="665" t="s">
        <v>2298</v>
      </c>
      <c r="E42" s="665" t="s">
        <v>2300</v>
      </c>
      <c r="F42" s="668"/>
      <c r="G42" s="668"/>
      <c r="H42" s="681">
        <v>0</v>
      </c>
      <c r="I42" s="668">
        <v>28.7</v>
      </c>
      <c r="J42" s="668">
        <v>7576.8</v>
      </c>
      <c r="K42" s="681">
        <v>1</v>
      </c>
      <c r="L42" s="668">
        <v>28.7</v>
      </c>
      <c r="M42" s="669">
        <v>7576.8</v>
      </c>
    </row>
    <row r="43" spans="1:13" ht="14.4" customHeight="1" x14ac:dyDescent="0.3">
      <c r="A43" s="664" t="s">
        <v>553</v>
      </c>
      <c r="B43" s="665" t="s">
        <v>2301</v>
      </c>
      <c r="C43" s="665" t="s">
        <v>1417</v>
      </c>
      <c r="D43" s="665" t="s">
        <v>2302</v>
      </c>
      <c r="E43" s="665" t="s">
        <v>2303</v>
      </c>
      <c r="F43" s="668">
        <v>2.25</v>
      </c>
      <c r="G43" s="668">
        <v>1336.5</v>
      </c>
      <c r="H43" s="681">
        <v>1</v>
      </c>
      <c r="I43" s="668"/>
      <c r="J43" s="668"/>
      <c r="K43" s="681">
        <v>0</v>
      </c>
      <c r="L43" s="668">
        <v>2.25</v>
      </c>
      <c r="M43" s="669">
        <v>1336.5</v>
      </c>
    </row>
    <row r="44" spans="1:13" ht="14.4" customHeight="1" x14ac:dyDescent="0.3">
      <c r="A44" s="664" t="s">
        <v>553</v>
      </c>
      <c r="B44" s="665" t="s">
        <v>2304</v>
      </c>
      <c r="C44" s="665" t="s">
        <v>1374</v>
      </c>
      <c r="D44" s="665" t="s">
        <v>1375</v>
      </c>
      <c r="E44" s="665" t="s">
        <v>2305</v>
      </c>
      <c r="F44" s="668">
        <v>1.5</v>
      </c>
      <c r="G44" s="668">
        <v>619.57500000000005</v>
      </c>
      <c r="H44" s="681">
        <v>1</v>
      </c>
      <c r="I44" s="668"/>
      <c r="J44" s="668"/>
      <c r="K44" s="681">
        <v>0</v>
      </c>
      <c r="L44" s="668">
        <v>1.5</v>
      </c>
      <c r="M44" s="669">
        <v>619.57500000000005</v>
      </c>
    </row>
    <row r="45" spans="1:13" ht="14.4" customHeight="1" x14ac:dyDescent="0.3">
      <c r="A45" s="664" t="s">
        <v>553</v>
      </c>
      <c r="B45" s="665" t="s">
        <v>2306</v>
      </c>
      <c r="C45" s="665" t="s">
        <v>1492</v>
      </c>
      <c r="D45" s="665" t="s">
        <v>1493</v>
      </c>
      <c r="E45" s="665" t="s">
        <v>1494</v>
      </c>
      <c r="F45" s="668"/>
      <c r="G45" s="668"/>
      <c r="H45" s="681">
        <v>0</v>
      </c>
      <c r="I45" s="668">
        <v>81</v>
      </c>
      <c r="J45" s="668">
        <v>4472.0008311645961</v>
      </c>
      <c r="K45" s="681">
        <v>1</v>
      </c>
      <c r="L45" s="668">
        <v>81</v>
      </c>
      <c r="M45" s="669">
        <v>4472.0008311645961</v>
      </c>
    </row>
    <row r="46" spans="1:13" ht="14.4" customHeight="1" x14ac:dyDescent="0.3">
      <c r="A46" s="664" t="s">
        <v>553</v>
      </c>
      <c r="B46" s="665" t="s">
        <v>2307</v>
      </c>
      <c r="C46" s="665" t="s">
        <v>1447</v>
      </c>
      <c r="D46" s="665" t="s">
        <v>1448</v>
      </c>
      <c r="E46" s="665" t="s">
        <v>2308</v>
      </c>
      <c r="F46" s="668"/>
      <c r="G46" s="668"/>
      <c r="H46" s="681">
        <v>0</v>
      </c>
      <c r="I46" s="668">
        <v>1</v>
      </c>
      <c r="J46" s="668">
        <v>2530</v>
      </c>
      <c r="K46" s="681">
        <v>1</v>
      </c>
      <c r="L46" s="668">
        <v>1</v>
      </c>
      <c r="M46" s="669">
        <v>2530</v>
      </c>
    </row>
    <row r="47" spans="1:13" ht="14.4" customHeight="1" x14ac:dyDescent="0.3">
      <c r="A47" s="664" t="s">
        <v>553</v>
      </c>
      <c r="B47" s="665" t="s">
        <v>2309</v>
      </c>
      <c r="C47" s="665" t="s">
        <v>1506</v>
      </c>
      <c r="D47" s="665" t="s">
        <v>1507</v>
      </c>
      <c r="E47" s="665" t="s">
        <v>2310</v>
      </c>
      <c r="F47" s="668"/>
      <c r="G47" s="668"/>
      <c r="H47" s="681">
        <v>0</v>
      </c>
      <c r="I47" s="668">
        <v>2</v>
      </c>
      <c r="J47" s="668">
        <v>569.35999999999979</v>
      </c>
      <c r="K47" s="681">
        <v>1</v>
      </c>
      <c r="L47" s="668">
        <v>2</v>
      </c>
      <c r="M47" s="669">
        <v>569.35999999999979</v>
      </c>
    </row>
    <row r="48" spans="1:13" ht="14.4" customHeight="1" x14ac:dyDescent="0.3">
      <c r="A48" s="664" t="s">
        <v>553</v>
      </c>
      <c r="B48" s="665" t="s">
        <v>2311</v>
      </c>
      <c r="C48" s="665" t="s">
        <v>1327</v>
      </c>
      <c r="D48" s="665" t="s">
        <v>1328</v>
      </c>
      <c r="E48" s="665" t="s">
        <v>2312</v>
      </c>
      <c r="F48" s="668"/>
      <c r="G48" s="668"/>
      <c r="H48" s="681">
        <v>0</v>
      </c>
      <c r="I48" s="668">
        <v>1</v>
      </c>
      <c r="J48" s="668">
        <v>54.77913400633755</v>
      </c>
      <c r="K48" s="681">
        <v>1</v>
      </c>
      <c r="L48" s="668">
        <v>1</v>
      </c>
      <c r="M48" s="669">
        <v>54.77913400633755</v>
      </c>
    </row>
    <row r="49" spans="1:13" ht="14.4" customHeight="1" x14ac:dyDescent="0.3">
      <c r="A49" s="664" t="s">
        <v>553</v>
      </c>
      <c r="B49" s="665" t="s">
        <v>2313</v>
      </c>
      <c r="C49" s="665" t="s">
        <v>1278</v>
      </c>
      <c r="D49" s="665" t="s">
        <v>578</v>
      </c>
      <c r="E49" s="665" t="s">
        <v>2314</v>
      </c>
      <c r="F49" s="668"/>
      <c r="G49" s="668"/>
      <c r="H49" s="681">
        <v>0</v>
      </c>
      <c r="I49" s="668">
        <v>4</v>
      </c>
      <c r="J49" s="668">
        <v>234.95999999999992</v>
      </c>
      <c r="K49" s="681">
        <v>1</v>
      </c>
      <c r="L49" s="668">
        <v>4</v>
      </c>
      <c r="M49" s="669">
        <v>234.95999999999992</v>
      </c>
    </row>
    <row r="50" spans="1:13" ht="14.4" customHeight="1" x14ac:dyDescent="0.3">
      <c r="A50" s="664" t="s">
        <v>553</v>
      </c>
      <c r="B50" s="665" t="s">
        <v>2313</v>
      </c>
      <c r="C50" s="665" t="s">
        <v>1197</v>
      </c>
      <c r="D50" s="665" t="s">
        <v>578</v>
      </c>
      <c r="E50" s="665" t="s">
        <v>2315</v>
      </c>
      <c r="F50" s="668"/>
      <c r="G50" s="668"/>
      <c r="H50" s="681">
        <v>0</v>
      </c>
      <c r="I50" s="668">
        <v>84</v>
      </c>
      <c r="J50" s="668">
        <v>8825.0303932450297</v>
      </c>
      <c r="K50" s="681">
        <v>1</v>
      </c>
      <c r="L50" s="668">
        <v>84</v>
      </c>
      <c r="M50" s="669">
        <v>8825.0303932450297</v>
      </c>
    </row>
    <row r="51" spans="1:13" ht="14.4" customHeight="1" x14ac:dyDescent="0.3">
      <c r="A51" s="664" t="s">
        <v>553</v>
      </c>
      <c r="B51" s="665" t="s">
        <v>2313</v>
      </c>
      <c r="C51" s="665" t="s">
        <v>577</v>
      </c>
      <c r="D51" s="665" t="s">
        <v>578</v>
      </c>
      <c r="E51" s="665" t="s">
        <v>2315</v>
      </c>
      <c r="F51" s="668">
        <v>30</v>
      </c>
      <c r="G51" s="668">
        <v>3099.6</v>
      </c>
      <c r="H51" s="681">
        <v>1</v>
      </c>
      <c r="I51" s="668"/>
      <c r="J51" s="668"/>
      <c r="K51" s="681">
        <v>0</v>
      </c>
      <c r="L51" s="668">
        <v>30</v>
      </c>
      <c r="M51" s="669">
        <v>3099.6</v>
      </c>
    </row>
    <row r="52" spans="1:13" ht="14.4" customHeight="1" x14ac:dyDescent="0.3">
      <c r="A52" s="664" t="s">
        <v>553</v>
      </c>
      <c r="B52" s="665" t="s">
        <v>2316</v>
      </c>
      <c r="C52" s="665" t="s">
        <v>1202</v>
      </c>
      <c r="D52" s="665" t="s">
        <v>1203</v>
      </c>
      <c r="E52" s="665" t="s">
        <v>2317</v>
      </c>
      <c r="F52" s="668"/>
      <c r="G52" s="668"/>
      <c r="H52" s="681">
        <v>0</v>
      </c>
      <c r="I52" s="668">
        <v>5</v>
      </c>
      <c r="J52" s="668">
        <v>100.65000000000003</v>
      </c>
      <c r="K52" s="681">
        <v>1</v>
      </c>
      <c r="L52" s="668">
        <v>5</v>
      </c>
      <c r="M52" s="669">
        <v>100.65000000000003</v>
      </c>
    </row>
    <row r="53" spans="1:13" ht="14.4" customHeight="1" x14ac:dyDescent="0.3">
      <c r="A53" s="664" t="s">
        <v>553</v>
      </c>
      <c r="B53" s="665" t="s">
        <v>2316</v>
      </c>
      <c r="C53" s="665" t="s">
        <v>1206</v>
      </c>
      <c r="D53" s="665" t="s">
        <v>1207</v>
      </c>
      <c r="E53" s="665" t="s">
        <v>2318</v>
      </c>
      <c r="F53" s="668"/>
      <c r="G53" s="668"/>
      <c r="H53" s="681">
        <v>0</v>
      </c>
      <c r="I53" s="668">
        <v>2</v>
      </c>
      <c r="J53" s="668">
        <v>64.519999999999982</v>
      </c>
      <c r="K53" s="681">
        <v>1</v>
      </c>
      <c r="L53" s="668">
        <v>2</v>
      </c>
      <c r="M53" s="669">
        <v>64.519999999999982</v>
      </c>
    </row>
    <row r="54" spans="1:13" ht="14.4" customHeight="1" x14ac:dyDescent="0.3">
      <c r="A54" s="664" t="s">
        <v>553</v>
      </c>
      <c r="B54" s="665" t="s">
        <v>2316</v>
      </c>
      <c r="C54" s="665" t="s">
        <v>1210</v>
      </c>
      <c r="D54" s="665" t="s">
        <v>1211</v>
      </c>
      <c r="E54" s="665" t="s">
        <v>2319</v>
      </c>
      <c r="F54" s="668"/>
      <c r="G54" s="668"/>
      <c r="H54" s="681">
        <v>0</v>
      </c>
      <c r="I54" s="668">
        <v>3</v>
      </c>
      <c r="J54" s="668">
        <v>90.000000000000028</v>
      </c>
      <c r="K54" s="681">
        <v>1</v>
      </c>
      <c r="L54" s="668">
        <v>3</v>
      </c>
      <c r="M54" s="669">
        <v>90.000000000000028</v>
      </c>
    </row>
    <row r="55" spans="1:13" ht="14.4" customHeight="1" x14ac:dyDescent="0.3">
      <c r="A55" s="664" t="s">
        <v>553</v>
      </c>
      <c r="B55" s="665" t="s">
        <v>2316</v>
      </c>
      <c r="C55" s="665" t="s">
        <v>1230</v>
      </c>
      <c r="D55" s="665" t="s">
        <v>1231</v>
      </c>
      <c r="E55" s="665" t="s">
        <v>2320</v>
      </c>
      <c r="F55" s="668"/>
      <c r="G55" s="668"/>
      <c r="H55" s="681">
        <v>0</v>
      </c>
      <c r="I55" s="668">
        <v>8</v>
      </c>
      <c r="J55" s="668">
        <v>168.80008624035838</v>
      </c>
      <c r="K55" s="681">
        <v>1</v>
      </c>
      <c r="L55" s="668">
        <v>8</v>
      </c>
      <c r="M55" s="669">
        <v>168.80008624035838</v>
      </c>
    </row>
    <row r="56" spans="1:13" ht="14.4" customHeight="1" x14ac:dyDescent="0.3">
      <c r="A56" s="664" t="s">
        <v>553</v>
      </c>
      <c r="B56" s="665" t="s">
        <v>2316</v>
      </c>
      <c r="C56" s="665" t="s">
        <v>1234</v>
      </c>
      <c r="D56" s="665" t="s">
        <v>1231</v>
      </c>
      <c r="E56" s="665" t="s">
        <v>2321</v>
      </c>
      <c r="F56" s="668"/>
      <c r="G56" s="668"/>
      <c r="H56" s="681">
        <v>0</v>
      </c>
      <c r="I56" s="668">
        <v>3</v>
      </c>
      <c r="J56" s="668">
        <v>176.79000000000005</v>
      </c>
      <c r="K56" s="681">
        <v>1</v>
      </c>
      <c r="L56" s="668">
        <v>3</v>
      </c>
      <c r="M56" s="669">
        <v>176.79000000000005</v>
      </c>
    </row>
    <row r="57" spans="1:13" ht="14.4" customHeight="1" x14ac:dyDescent="0.3">
      <c r="A57" s="664" t="s">
        <v>553</v>
      </c>
      <c r="B57" s="665" t="s">
        <v>2322</v>
      </c>
      <c r="C57" s="665" t="s">
        <v>1313</v>
      </c>
      <c r="D57" s="665" t="s">
        <v>1314</v>
      </c>
      <c r="E57" s="665" t="s">
        <v>2323</v>
      </c>
      <c r="F57" s="668"/>
      <c r="G57" s="668"/>
      <c r="H57" s="681">
        <v>0</v>
      </c>
      <c r="I57" s="668">
        <v>1</v>
      </c>
      <c r="J57" s="668">
        <v>174.28</v>
      </c>
      <c r="K57" s="681">
        <v>1</v>
      </c>
      <c r="L57" s="668">
        <v>1</v>
      </c>
      <c r="M57" s="669">
        <v>174.28</v>
      </c>
    </row>
    <row r="58" spans="1:13" ht="14.4" customHeight="1" x14ac:dyDescent="0.3">
      <c r="A58" s="664" t="s">
        <v>553</v>
      </c>
      <c r="B58" s="665" t="s">
        <v>2324</v>
      </c>
      <c r="C58" s="665" t="s">
        <v>1321</v>
      </c>
      <c r="D58" s="665" t="s">
        <v>2325</v>
      </c>
      <c r="E58" s="665" t="s">
        <v>2326</v>
      </c>
      <c r="F58" s="668"/>
      <c r="G58" s="668"/>
      <c r="H58" s="681">
        <v>0</v>
      </c>
      <c r="I58" s="668">
        <v>1</v>
      </c>
      <c r="J58" s="668">
        <v>80.519999999999982</v>
      </c>
      <c r="K58" s="681">
        <v>1</v>
      </c>
      <c r="L58" s="668">
        <v>1</v>
      </c>
      <c r="M58" s="669">
        <v>80.519999999999982</v>
      </c>
    </row>
    <row r="59" spans="1:13" ht="14.4" customHeight="1" x14ac:dyDescent="0.3">
      <c r="A59" s="664" t="s">
        <v>553</v>
      </c>
      <c r="B59" s="665" t="s">
        <v>2324</v>
      </c>
      <c r="C59" s="665" t="s">
        <v>1244</v>
      </c>
      <c r="D59" s="665" t="s">
        <v>2325</v>
      </c>
      <c r="E59" s="665" t="s">
        <v>2327</v>
      </c>
      <c r="F59" s="668"/>
      <c r="G59" s="668"/>
      <c r="H59" s="681">
        <v>0</v>
      </c>
      <c r="I59" s="668">
        <v>1</v>
      </c>
      <c r="J59" s="668">
        <v>331.84000000000009</v>
      </c>
      <c r="K59" s="681">
        <v>1</v>
      </c>
      <c r="L59" s="668">
        <v>1</v>
      </c>
      <c r="M59" s="669">
        <v>331.84000000000009</v>
      </c>
    </row>
    <row r="60" spans="1:13" ht="14.4" customHeight="1" x14ac:dyDescent="0.3">
      <c r="A60" s="664" t="s">
        <v>553</v>
      </c>
      <c r="B60" s="665" t="s">
        <v>2324</v>
      </c>
      <c r="C60" s="665" t="s">
        <v>1248</v>
      </c>
      <c r="D60" s="665" t="s">
        <v>2328</v>
      </c>
      <c r="E60" s="665" t="s">
        <v>2329</v>
      </c>
      <c r="F60" s="668"/>
      <c r="G60" s="668"/>
      <c r="H60" s="681">
        <v>0</v>
      </c>
      <c r="I60" s="668">
        <v>3</v>
      </c>
      <c r="J60" s="668">
        <v>967.47004735264795</v>
      </c>
      <c r="K60" s="681">
        <v>1</v>
      </c>
      <c r="L60" s="668">
        <v>3</v>
      </c>
      <c r="M60" s="669">
        <v>967.47004735264795</v>
      </c>
    </row>
    <row r="61" spans="1:13" ht="14.4" customHeight="1" x14ac:dyDescent="0.3">
      <c r="A61" s="664" t="s">
        <v>553</v>
      </c>
      <c r="B61" s="665" t="s">
        <v>2330</v>
      </c>
      <c r="C61" s="665" t="s">
        <v>1260</v>
      </c>
      <c r="D61" s="665" t="s">
        <v>2331</v>
      </c>
      <c r="E61" s="665" t="s">
        <v>2332</v>
      </c>
      <c r="F61" s="668"/>
      <c r="G61" s="668"/>
      <c r="H61" s="681">
        <v>0</v>
      </c>
      <c r="I61" s="668">
        <v>1</v>
      </c>
      <c r="J61" s="668">
        <v>106.54000000000003</v>
      </c>
      <c r="K61" s="681">
        <v>1</v>
      </c>
      <c r="L61" s="668">
        <v>1</v>
      </c>
      <c r="M61" s="669">
        <v>106.54000000000003</v>
      </c>
    </row>
    <row r="62" spans="1:13" ht="14.4" customHeight="1" x14ac:dyDescent="0.3">
      <c r="A62" s="664" t="s">
        <v>553</v>
      </c>
      <c r="B62" s="665" t="s">
        <v>2333</v>
      </c>
      <c r="C62" s="665" t="s">
        <v>1346</v>
      </c>
      <c r="D62" s="665" t="s">
        <v>1318</v>
      </c>
      <c r="E62" s="665" t="s">
        <v>2334</v>
      </c>
      <c r="F62" s="668"/>
      <c r="G62" s="668"/>
      <c r="H62" s="681">
        <v>0</v>
      </c>
      <c r="I62" s="668">
        <v>1</v>
      </c>
      <c r="J62" s="668">
        <v>161.69011807072911</v>
      </c>
      <c r="K62" s="681">
        <v>1</v>
      </c>
      <c r="L62" s="668">
        <v>1</v>
      </c>
      <c r="M62" s="669">
        <v>161.69011807072911</v>
      </c>
    </row>
    <row r="63" spans="1:13" ht="14.4" customHeight="1" x14ac:dyDescent="0.3">
      <c r="A63" s="664" t="s">
        <v>553</v>
      </c>
      <c r="B63" s="665" t="s">
        <v>2333</v>
      </c>
      <c r="C63" s="665" t="s">
        <v>1285</v>
      </c>
      <c r="D63" s="665" t="s">
        <v>1286</v>
      </c>
      <c r="E63" s="665" t="s">
        <v>2261</v>
      </c>
      <c r="F63" s="668"/>
      <c r="G63" s="668"/>
      <c r="H63" s="681">
        <v>0</v>
      </c>
      <c r="I63" s="668">
        <v>1</v>
      </c>
      <c r="J63" s="668">
        <v>20.060000000000002</v>
      </c>
      <c r="K63" s="681">
        <v>1</v>
      </c>
      <c r="L63" s="668">
        <v>1</v>
      </c>
      <c r="M63" s="669">
        <v>20.060000000000002</v>
      </c>
    </row>
    <row r="64" spans="1:13" ht="14.4" customHeight="1" x14ac:dyDescent="0.3">
      <c r="A64" s="664" t="s">
        <v>553</v>
      </c>
      <c r="B64" s="665" t="s">
        <v>2333</v>
      </c>
      <c r="C64" s="665" t="s">
        <v>1317</v>
      </c>
      <c r="D64" s="665" t="s">
        <v>1318</v>
      </c>
      <c r="E64" s="665" t="s">
        <v>2335</v>
      </c>
      <c r="F64" s="668"/>
      <c r="G64" s="668"/>
      <c r="H64" s="681">
        <v>0</v>
      </c>
      <c r="I64" s="668">
        <v>1</v>
      </c>
      <c r="J64" s="668">
        <v>97.320000000000022</v>
      </c>
      <c r="K64" s="681">
        <v>1</v>
      </c>
      <c r="L64" s="668">
        <v>1</v>
      </c>
      <c r="M64" s="669">
        <v>97.320000000000022</v>
      </c>
    </row>
    <row r="65" spans="1:13" ht="14.4" customHeight="1" x14ac:dyDescent="0.3">
      <c r="A65" s="664" t="s">
        <v>553</v>
      </c>
      <c r="B65" s="665" t="s">
        <v>2336</v>
      </c>
      <c r="C65" s="665" t="s">
        <v>1084</v>
      </c>
      <c r="D65" s="665" t="s">
        <v>1085</v>
      </c>
      <c r="E65" s="665" t="s">
        <v>2337</v>
      </c>
      <c r="F65" s="668"/>
      <c r="G65" s="668"/>
      <c r="H65" s="681">
        <v>0</v>
      </c>
      <c r="I65" s="668">
        <v>1</v>
      </c>
      <c r="J65" s="668">
        <v>143.65000000000006</v>
      </c>
      <c r="K65" s="681">
        <v>1</v>
      </c>
      <c r="L65" s="668">
        <v>1</v>
      </c>
      <c r="M65" s="669">
        <v>143.65000000000006</v>
      </c>
    </row>
    <row r="66" spans="1:13" ht="14.4" customHeight="1" x14ac:dyDescent="0.3">
      <c r="A66" s="664" t="s">
        <v>553</v>
      </c>
      <c r="B66" s="665" t="s">
        <v>2338</v>
      </c>
      <c r="C66" s="665" t="s">
        <v>1297</v>
      </c>
      <c r="D66" s="665" t="s">
        <v>1298</v>
      </c>
      <c r="E66" s="665" t="s">
        <v>2339</v>
      </c>
      <c r="F66" s="668"/>
      <c r="G66" s="668"/>
      <c r="H66" s="681">
        <v>0</v>
      </c>
      <c r="I66" s="668">
        <v>1</v>
      </c>
      <c r="J66" s="668">
        <v>77.809999999999988</v>
      </c>
      <c r="K66" s="681">
        <v>1</v>
      </c>
      <c r="L66" s="668">
        <v>1</v>
      </c>
      <c r="M66" s="669">
        <v>77.809999999999988</v>
      </c>
    </row>
    <row r="67" spans="1:13" ht="14.4" customHeight="1" x14ac:dyDescent="0.3">
      <c r="A67" s="664" t="s">
        <v>553</v>
      </c>
      <c r="B67" s="665" t="s">
        <v>2340</v>
      </c>
      <c r="C67" s="665" t="s">
        <v>1352</v>
      </c>
      <c r="D67" s="665" t="s">
        <v>2341</v>
      </c>
      <c r="E67" s="665" t="s">
        <v>2342</v>
      </c>
      <c r="F67" s="668"/>
      <c r="G67" s="668"/>
      <c r="H67" s="681">
        <v>0</v>
      </c>
      <c r="I67" s="668">
        <v>3</v>
      </c>
      <c r="J67" s="668">
        <v>111.98967087513886</v>
      </c>
      <c r="K67" s="681">
        <v>1</v>
      </c>
      <c r="L67" s="668">
        <v>3</v>
      </c>
      <c r="M67" s="669">
        <v>111.98967087513886</v>
      </c>
    </row>
    <row r="68" spans="1:13" ht="14.4" customHeight="1" x14ac:dyDescent="0.3">
      <c r="A68" s="664" t="s">
        <v>553</v>
      </c>
      <c r="B68" s="665" t="s">
        <v>2340</v>
      </c>
      <c r="C68" s="665" t="s">
        <v>570</v>
      </c>
      <c r="D68" s="665" t="s">
        <v>2343</v>
      </c>
      <c r="E68" s="665" t="s">
        <v>2342</v>
      </c>
      <c r="F68" s="668">
        <v>4</v>
      </c>
      <c r="G68" s="668">
        <v>162.20000000000002</v>
      </c>
      <c r="H68" s="681">
        <v>1</v>
      </c>
      <c r="I68" s="668"/>
      <c r="J68" s="668"/>
      <c r="K68" s="681">
        <v>0</v>
      </c>
      <c r="L68" s="668">
        <v>4</v>
      </c>
      <c r="M68" s="669">
        <v>162.20000000000002</v>
      </c>
    </row>
    <row r="69" spans="1:13" ht="14.4" customHeight="1" x14ac:dyDescent="0.3">
      <c r="A69" s="664" t="s">
        <v>553</v>
      </c>
      <c r="B69" s="665" t="s">
        <v>2344</v>
      </c>
      <c r="C69" s="665" t="s">
        <v>1237</v>
      </c>
      <c r="D69" s="665" t="s">
        <v>1238</v>
      </c>
      <c r="E69" s="665" t="s">
        <v>2261</v>
      </c>
      <c r="F69" s="668"/>
      <c r="G69" s="668"/>
      <c r="H69" s="681">
        <v>0</v>
      </c>
      <c r="I69" s="668">
        <v>23</v>
      </c>
      <c r="J69" s="668">
        <v>694.87999043194236</v>
      </c>
      <c r="K69" s="681">
        <v>1</v>
      </c>
      <c r="L69" s="668">
        <v>23</v>
      </c>
      <c r="M69" s="669">
        <v>694.87999043194236</v>
      </c>
    </row>
    <row r="70" spans="1:13" ht="14.4" customHeight="1" x14ac:dyDescent="0.3">
      <c r="A70" s="664" t="s">
        <v>553</v>
      </c>
      <c r="B70" s="665" t="s">
        <v>2345</v>
      </c>
      <c r="C70" s="665" t="s">
        <v>1360</v>
      </c>
      <c r="D70" s="665" t="s">
        <v>1361</v>
      </c>
      <c r="E70" s="665" t="s">
        <v>2346</v>
      </c>
      <c r="F70" s="668"/>
      <c r="G70" s="668"/>
      <c r="H70" s="681">
        <v>0</v>
      </c>
      <c r="I70" s="668">
        <v>1</v>
      </c>
      <c r="J70" s="668">
        <v>198.88999999999996</v>
      </c>
      <c r="K70" s="681">
        <v>1</v>
      </c>
      <c r="L70" s="668">
        <v>1</v>
      </c>
      <c r="M70" s="669">
        <v>198.88999999999996</v>
      </c>
    </row>
    <row r="71" spans="1:13" ht="14.4" customHeight="1" x14ac:dyDescent="0.3">
      <c r="A71" s="664" t="s">
        <v>553</v>
      </c>
      <c r="B71" s="665" t="s">
        <v>2345</v>
      </c>
      <c r="C71" s="665" t="s">
        <v>1356</v>
      </c>
      <c r="D71" s="665" t="s">
        <v>2347</v>
      </c>
      <c r="E71" s="665" t="s">
        <v>1358</v>
      </c>
      <c r="F71" s="668"/>
      <c r="G71" s="668"/>
      <c r="H71" s="681">
        <v>0</v>
      </c>
      <c r="I71" s="668">
        <v>26</v>
      </c>
      <c r="J71" s="668">
        <v>1070.68</v>
      </c>
      <c r="K71" s="681">
        <v>1</v>
      </c>
      <c r="L71" s="668">
        <v>26</v>
      </c>
      <c r="M71" s="669">
        <v>1070.68</v>
      </c>
    </row>
    <row r="72" spans="1:13" ht="14.4" customHeight="1" x14ac:dyDescent="0.3">
      <c r="A72" s="664" t="s">
        <v>553</v>
      </c>
      <c r="B72" s="665" t="s">
        <v>2345</v>
      </c>
      <c r="C72" s="665" t="s">
        <v>1363</v>
      </c>
      <c r="D72" s="665" t="s">
        <v>1364</v>
      </c>
      <c r="E72" s="665" t="s">
        <v>1365</v>
      </c>
      <c r="F72" s="668"/>
      <c r="G72" s="668"/>
      <c r="H72" s="681">
        <v>0</v>
      </c>
      <c r="I72" s="668">
        <v>1</v>
      </c>
      <c r="J72" s="668">
        <v>122.68999999999998</v>
      </c>
      <c r="K72" s="681">
        <v>1</v>
      </c>
      <c r="L72" s="668">
        <v>1</v>
      </c>
      <c r="M72" s="669">
        <v>122.68999999999998</v>
      </c>
    </row>
    <row r="73" spans="1:13" ht="14.4" customHeight="1" x14ac:dyDescent="0.3">
      <c r="A73" s="664" t="s">
        <v>553</v>
      </c>
      <c r="B73" s="665" t="s">
        <v>2345</v>
      </c>
      <c r="C73" s="665" t="s">
        <v>1366</v>
      </c>
      <c r="D73" s="665" t="s">
        <v>2348</v>
      </c>
      <c r="E73" s="665" t="s">
        <v>1368</v>
      </c>
      <c r="F73" s="668"/>
      <c r="G73" s="668"/>
      <c r="H73" s="681">
        <v>0</v>
      </c>
      <c r="I73" s="668">
        <v>1</v>
      </c>
      <c r="J73" s="668">
        <v>179.26</v>
      </c>
      <c r="K73" s="681">
        <v>1</v>
      </c>
      <c r="L73" s="668">
        <v>1</v>
      </c>
      <c r="M73" s="669">
        <v>179.26</v>
      </c>
    </row>
    <row r="74" spans="1:13" ht="14.4" customHeight="1" x14ac:dyDescent="0.3">
      <c r="A74" s="664" t="s">
        <v>553</v>
      </c>
      <c r="B74" s="665" t="s">
        <v>2345</v>
      </c>
      <c r="C74" s="665" t="s">
        <v>1369</v>
      </c>
      <c r="D74" s="665" t="s">
        <v>1370</v>
      </c>
      <c r="E74" s="665" t="s">
        <v>1365</v>
      </c>
      <c r="F74" s="668"/>
      <c r="G74" s="668"/>
      <c r="H74" s="681">
        <v>0</v>
      </c>
      <c r="I74" s="668">
        <v>1</v>
      </c>
      <c r="J74" s="668">
        <v>129.97002527894995</v>
      </c>
      <c r="K74" s="681">
        <v>1</v>
      </c>
      <c r="L74" s="668">
        <v>1</v>
      </c>
      <c r="M74" s="669">
        <v>129.97002527894995</v>
      </c>
    </row>
    <row r="75" spans="1:13" ht="14.4" customHeight="1" x14ac:dyDescent="0.3">
      <c r="A75" s="664" t="s">
        <v>561</v>
      </c>
      <c r="B75" s="665" t="s">
        <v>2349</v>
      </c>
      <c r="C75" s="665" t="s">
        <v>2096</v>
      </c>
      <c r="D75" s="665" t="s">
        <v>2097</v>
      </c>
      <c r="E75" s="665" t="s">
        <v>2098</v>
      </c>
      <c r="F75" s="668"/>
      <c r="G75" s="668"/>
      <c r="H75" s="681">
        <v>0</v>
      </c>
      <c r="I75" s="668">
        <v>280</v>
      </c>
      <c r="J75" s="668">
        <v>18972.291914973131</v>
      </c>
      <c r="K75" s="681">
        <v>1</v>
      </c>
      <c r="L75" s="668">
        <v>280</v>
      </c>
      <c r="M75" s="669">
        <v>18972.291914973131</v>
      </c>
    </row>
    <row r="76" spans="1:13" ht="14.4" customHeight="1" x14ac:dyDescent="0.3">
      <c r="A76" s="664" t="s">
        <v>561</v>
      </c>
      <c r="B76" s="665" t="s">
        <v>2241</v>
      </c>
      <c r="C76" s="665" t="s">
        <v>1240</v>
      </c>
      <c r="D76" s="665" t="s">
        <v>1241</v>
      </c>
      <c r="E76" s="665" t="s">
        <v>2242</v>
      </c>
      <c r="F76" s="668"/>
      <c r="G76" s="668"/>
      <c r="H76" s="681">
        <v>0</v>
      </c>
      <c r="I76" s="668">
        <v>1</v>
      </c>
      <c r="J76" s="668">
        <v>66.399999999999991</v>
      </c>
      <c r="K76" s="681">
        <v>1</v>
      </c>
      <c r="L76" s="668">
        <v>1</v>
      </c>
      <c r="M76" s="669">
        <v>66.399999999999991</v>
      </c>
    </row>
    <row r="77" spans="1:13" ht="14.4" customHeight="1" x14ac:dyDescent="0.3">
      <c r="A77" s="664" t="s">
        <v>561</v>
      </c>
      <c r="B77" s="665" t="s">
        <v>2350</v>
      </c>
      <c r="C77" s="665" t="s">
        <v>2021</v>
      </c>
      <c r="D77" s="665" t="s">
        <v>2351</v>
      </c>
      <c r="E77" s="665" t="s">
        <v>2352</v>
      </c>
      <c r="F77" s="668"/>
      <c r="G77" s="668"/>
      <c r="H77" s="681">
        <v>0</v>
      </c>
      <c r="I77" s="668">
        <v>4</v>
      </c>
      <c r="J77" s="668">
        <v>1863.4599999999998</v>
      </c>
      <c r="K77" s="681">
        <v>1</v>
      </c>
      <c r="L77" s="668">
        <v>4</v>
      </c>
      <c r="M77" s="669">
        <v>1863.4599999999998</v>
      </c>
    </row>
    <row r="78" spans="1:13" ht="14.4" customHeight="1" x14ac:dyDescent="0.3">
      <c r="A78" s="664" t="s">
        <v>561</v>
      </c>
      <c r="B78" s="665" t="s">
        <v>2353</v>
      </c>
      <c r="C78" s="665" t="s">
        <v>2080</v>
      </c>
      <c r="D78" s="665" t="s">
        <v>2081</v>
      </c>
      <c r="E78" s="665" t="s">
        <v>2354</v>
      </c>
      <c r="F78" s="668"/>
      <c r="G78" s="668"/>
      <c r="H78" s="681">
        <v>0</v>
      </c>
      <c r="I78" s="668">
        <v>2</v>
      </c>
      <c r="J78" s="668">
        <v>186.13999999999993</v>
      </c>
      <c r="K78" s="681">
        <v>1</v>
      </c>
      <c r="L78" s="668">
        <v>2</v>
      </c>
      <c r="M78" s="669">
        <v>186.13999999999993</v>
      </c>
    </row>
    <row r="79" spans="1:13" ht="14.4" customHeight="1" x14ac:dyDescent="0.3">
      <c r="A79" s="664" t="s">
        <v>561</v>
      </c>
      <c r="B79" s="665" t="s">
        <v>2247</v>
      </c>
      <c r="C79" s="665" t="s">
        <v>1343</v>
      </c>
      <c r="D79" s="665" t="s">
        <v>1227</v>
      </c>
      <c r="E79" s="665" t="s">
        <v>2248</v>
      </c>
      <c r="F79" s="668"/>
      <c r="G79" s="668"/>
      <c r="H79" s="681">
        <v>0</v>
      </c>
      <c r="I79" s="668">
        <v>8</v>
      </c>
      <c r="J79" s="668">
        <v>26400</v>
      </c>
      <c r="K79" s="681">
        <v>1</v>
      </c>
      <c r="L79" s="668">
        <v>8</v>
      </c>
      <c r="M79" s="669">
        <v>26400</v>
      </c>
    </row>
    <row r="80" spans="1:13" ht="14.4" customHeight="1" x14ac:dyDescent="0.3">
      <c r="A80" s="664" t="s">
        <v>561</v>
      </c>
      <c r="B80" s="665" t="s">
        <v>2247</v>
      </c>
      <c r="C80" s="665" t="s">
        <v>1226</v>
      </c>
      <c r="D80" s="665" t="s">
        <v>1227</v>
      </c>
      <c r="E80" s="665" t="s">
        <v>2248</v>
      </c>
      <c r="F80" s="668"/>
      <c r="G80" s="668"/>
      <c r="H80" s="681">
        <v>0</v>
      </c>
      <c r="I80" s="668">
        <v>1</v>
      </c>
      <c r="J80" s="668">
        <v>3300</v>
      </c>
      <c r="K80" s="681">
        <v>1</v>
      </c>
      <c r="L80" s="668">
        <v>1</v>
      </c>
      <c r="M80" s="669">
        <v>3300</v>
      </c>
    </row>
    <row r="81" spans="1:13" ht="14.4" customHeight="1" x14ac:dyDescent="0.3">
      <c r="A81" s="664" t="s">
        <v>561</v>
      </c>
      <c r="B81" s="665" t="s">
        <v>2355</v>
      </c>
      <c r="C81" s="665" t="s">
        <v>2042</v>
      </c>
      <c r="D81" s="665" t="s">
        <v>2043</v>
      </c>
      <c r="E81" s="665" t="s">
        <v>2356</v>
      </c>
      <c r="F81" s="668"/>
      <c r="G81" s="668"/>
      <c r="H81" s="681">
        <v>0</v>
      </c>
      <c r="I81" s="668">
        <v>2</v>
      </c>
      <c r="J81" s="668">
        <v>333.06999999999994</v>
      </c>
      <c r="K81" s="681">
        <v>1</v>
      </c>
      <c r="L81" s="668">
        <v>2</v>
      </c>
      <c r="M81" s="669">
        <v>333.06999999999994</v>
      </c>
    </row>
    <row r="82" spans="1:13" ht="14.4" customHeight="1" x14ac:dyDescent="0.3">
      <c r="A82" s="664" t="s">
        <v>561</v>
      </c>
      <c r="B82" s="665" t="s">
        <v>2355</v>
      </c>
      <c r="C82" s="665" t="s">
        <v>1553</v>
      </c>
      <c r="D82" s="665" t="s">
        <v>1554</v>
      </c>
      <c r="E82" s="665" t="s">
        <v>2356</v>
      </c>
      <c r="F82" s="668">
        <v>1</v>
      </c>
      <c r="G82" s="668">
        <v>153.37</v>
      </c>
      <c r="H82" s="681">
        <v>1</v>
      </c>
      <c r="I82" s="668"/>
      <c r="J82" s="668"/>
      <c r="K82" s="681">
        <v>0</v>
      </c>
      <c r="L82" s="668">
        <v>1</v>
      </c>
      <c r="M82" s="669">
        <v>153.37</v>
      </c>
    </row>
    <row r="83" spans="1:13" ht="14.4" customHeight="1" x14ac:dyDescent="0.3">
      <c r="A83" s="664" t="s">
        <v>561</v>
      </c>
      <c r="B83" s="665" t="s">
        <v>2357</v>
      </c>
      <c r="C83" s="665" t="s">
        <v>2007</v>
      </c>
      <c r="D83" s="665" t="s">
        <v>2008</v>
      </c>
      <c r="E83" s="665" t="s">
        <v>2358</v>
      </c>
      <c r="F83" s="668"/>
      <c r="G83" s="668"/>
      <c r="H83" s="681">
        <v>0</v>
      </c>
      <c r="I83" s="668">
        <v>6</v>
      </c>
      <c r="J83" s="668">
        <v>775.98</v>
      </c>
      <c r="K83" s="681">
        <v>1</v>
      </c>
      <c r="L83" s="668">
        <v>6</v>
      </c>
      <c r="M83" s="669">
        <v>775.98</v>
      </c>
    </row>
    <row r="84" spans="1:13" ht="14.4" customHeight="1" x14ac:dyDescent="0.3">
      <c r="A84" s="664" t="s">
        <v>561</v>
      </c>
      <c r="B84" s="665" t="s">
        <v>2257</v>
      </c>
      <c r="C84" s="665" t="s">
        <v>1981</v>
      </c>
      <c r="D84" s="665" t="s">
        <v>1223</v>
      </c>
      <c r="E84" s="665" t="s">
        <v>2359</v>
      </c>
      <c r="F84" s="668"/>
      <c r="G84" s="668"/>
      <c r="H84" s="681">
        <v>0</v>
      </c>
      <c r="I84" s="668">
        <v>1</v>
      </c>
      <c r="J84" s="668">
        <v>150.34</v>
      </c>
      <c r="K84" s="681">
        <v>1</v>
      </c>
      <c r="L84" s="668">
        <v>1</v>
      </c>
      <c r="M84" s="669">
        <v>150.34</v>
      </c>
    </row>
    <row r="85" spans="1:13" ht="14.4" customHeight="1" x14ac:dyDescent="0.3">
      <c r="A85" s="664" t="s">
        <v>561</v>
      </c>
      <c r="B85" s="665" t="s">
        <v>2259</v>
      </c>
      <c r="C85" s="665" t="s">
        <v>1214</v>
      </c>
      <c r="D85" s="665" t="s">
        <v>1215</v>
      </c>
      <c r="E85" s="665" t="s">
        <v>2260</v>
      </c>
      <c r="F85" s="668"/>
      <c r="G85" s="668"/>
      <c r="H85" s="681">
        <v>0</v>
      </c>
      <c r="I85" s="668">
        <v>1</v>
      </c>
      <c r="J85" s="668">
        <v>48.820000000000014</v>
      </c>
      <c r="K85" s="681">
        <v>1</v>
      </c>
      <c r="L85" s="668">
        <v>1</v>
      </c>
      <c r="M85" s="669">
        <v>48.820000000000014</v>
      </c>
    </row>
    <row r="86" spans="1:13" ht="14.4" customHeight="1" x14ac:dyDescent="0.3">
      <c r="A86" s="664" t="s">
        <v>561</v>
      </c>
      <c r="B86" s="665" t="s">
        <v>2360</v>
      </c>
      <c r="C86" s="665" t="s">
        <v>2014</v>
      </c>
      <c r="D86" s="665" t="s">
        <v>2015</v>
      </c>
      <c r="E86" s="665" t="s">
        <v>2361</v>
      </c>
      <c r="F86" s="668"/>
      <c r="G86" s="668"/>
      <c r="H86" s="681">
        <v>0</v>
      </c>
      <c r="I86" s="668">
        <v>1</v>
      </c>
      <c r="J86" s="668">
        <v>44.119799109744719</v>
      </c>
      <c r="K86" s="681">
        <v>1</v>
      </c>
      <c r="L86" s="668">
        <v>1</v>
      </c>
      <c r="M86" s="669">
        <v>44.119799109744719</v>
      </c>
    </row>
    <row r="87" spans="1:13" ht="14.4" customHeight="1" x14ac:dyDescent="0.3">
      <c r="A87" s="664" t="s">
        <v>561</v>
      </c>
      <c r="B87" s="665" t="s">
        <v>2360</v>
      </c>
      <c r="C87" s="665" t="s">
        <v>1549</v>
      </c>
      <c r="D87" s="665" t="s">
        <v>2362</v>
      </c>
      <c r="E87" s="665" t="s">
        <v>2363</v>
      </c>
      <c r="F87" s="668">
        <v>2</v>
      </c>
      <c r="G87" s="668">
        <v>71.3</v>
      </c>
      <c r="H87" s="681">
        <v>1</v>
      </c>
      <c r="I87" s="668"/>
      <c r="J87" s="668"/>
      <c r="K87" s="681">
        <v>0</v>
      </c>
      <c r="L87" s="668">
        <v>2</v>
      </c>
      <c r="M87" s="669">
        <v>71.3</v>
      </c>
    </row>
    <row r="88" spans="1:13" ht="14.4" customHeight="1" x14ac:dyDescent="0.3">
      <c r="A88" s="664" t="s">
        <v>561</v>
      </c>
      <c r="B88" s="665" t="s">
        <v>2364</v>
      </c>
      <c r="C88" s="665" t="s">
        <v>2055</v>
      </c>
      <c r="D88" s="665" t="s">
        <v>2056</v>
      </c>
      <c r="E88" s="665" t="s">
        <v>2365</v>
      </c>
      <c r="F88" s="668"/>
      <c r="G88" s="668"/>
      <c r="H88" s="681">
        <v>0</v>
      </c>
      <c r="I88" s="668">
        <v>1</v>
      </c>
      <c r="J88" s="668">
        <v>189.12</v>
      </c>
      <c r="K88" s="681">
        <v>1</v>
      </c>
      <c r="L88" s="668">
        <v>1</v>
      </c>
      <c r="M88" s="669">
        <v>189.12</v>
      </c>
    </row>
    <row r="89" spans="1:13" ht="14.4" customHeight="1" x14ac:dyDescent="0.3">
      <c r="A89" s="664" t="s">
        <v>561</v>
      </c>
      <c r="B89" s="665" t="s">
        <v>2366</v>
      </c>
      <c r="C89" s="665" t="s">
        <v>1750</v>
      </c>
      <c r="D89" s="665" t="s">
        <v>2367</v>
      </c>
      <c r="E89" s="665" t="s">
        <v>2368</v>
      </c>
      <c r="F89" s="668"/>
      <c r="G89" s="668"/>
      <c r="H89" s="681">
        <v>0</v>
      </c>
      <c r="I89" s="668">
        <v>1</v>
      </c>
      <c r="J89" s="668">
        <v>32.19</v>
      </c>
      <c r="K89" s="681">
        <v>1</v>
      </c>
      <c r="L89" s="668">
        <v>1</v>
      </c>
      <c r="M89" s="669">
        <v>32.19</v>
      </c>
    </row>
    <row r="90" spans="1:13" ht="14.4" customHeight="1" x14ac:dyDescent="0.3">
      <c r="A90" s="664" t="s">
        <v>561</v>
      </c>
      <c r="B90" s="665" t="s">
        <v>2265</v>
      </c>
      <c r="C90" s="665" t="s">
        <v>1199</v>
      </c>
      <c r="D90" s="665" t="s">
        <v>2266</v>
      </c>
      <c r="E90" s="665" t="s">
        <v>2267</v>
      </c>
      <c r="F90" s="668"/>
      <c r="G90" s="668"/>
      <c r="H90" s="681">
        <v>0</v>
      </c>
      <c r="I90" s="668">
        <v>1</v>
      </c>
      <c r="J90" s="668">
        <v>62.140000000000029</v>
      </c>
      <c r="K90" s="681">
        <v>1</v>
      </c>
      <c r="L90" s="668">
        <v>1</v>
      </c>
      <c r="M90" s="669">
        <v>62.140000000000029</v>
      </c>
    </row>
    <row r="91" spans="1:13" ht="14.4" customHeight="1" x14ac:dyDescent="0.3">
      <c r="A91" s="664" t="s">
        <v>561</v>
      </c>
      <c r="B91" s="665" t="s">
        <v>2265</v>
      </c>
      <c r="C91" s="665" t="s">
        <v>1189</v>
      </c>
      <c r="D91" s="665" t="s">
        <v>1190</v>
      </c>
      <c r="E91" s="665" t="s">
        <v>2268</v>
      </c>
      <c r="F91" s="668"/>
      <c r="G91" s="668"/>
      <c r="H91" s="681">
        <v>0</v>
      </c>
      <c r="I91" s="668">
        <v>2</v>
      </c>
      <c r="J91" s="668">
        <v>29.759999999999991</v>
      </c>
      <c r="K91" s="681">
        <v>1</v>
      </c>
      <c r="L91" s="668">
        <v>2</v>
      </c>
      <c r="M91" s="669">
        <v>29.759999999999991</v>
      </c>
    </row>
    <row r="92" spans="1:13" ht="14.4" customHeight="1" x14ac:dyDescent="0.3">
      <c r="A92" s="664" t="s">
        <v>561</v>
      </c>
      <c r="B92" s="665" t="s">
        <v>2265</v>
      </c>
      <c r="C92" s="665" t="s">
        <v>1970</v>
      </c>
      <c r="D92" s="665" t="s">
        <v>1971</v>
      </c>
      <c r="E92" s="665" t="s">
        <v>2369</v>
      </c>
      <c r="F92" s="668"/>
      <c r="G92" s="668"/>
      <c r="H92" s="681">
        <v>0</v>
      </c>
      <c r="I92" s="668">
        <v>2</v>
      </c>
      <c r="J92" s="668">
        <v>24.119939880797254</v>
      </c>
      <c r="K92" s="681">
        <v>1</v>
      </c>
      <c r="L92" s="668">
        <v>2</v>
      </c>
      <c r="M92" s="669">
        <v>24.119939880797254</v>
      </c>
    </row>
    <row r="93" spans="1:13" ht="14.4" customHeight="1" x14ac:dyDescent="0.3">
      <c r="A93" s="664" t="s">
        <v>561</v>
      </c>
      <c r="B93" s="665" t="s">
        <v>2265</v>
      </c>
      <c r="C93" s="665" t="s">
        <v>1984</v>
      </c>
      <c r="D93" s="665" t="s">
        <v>2370</v>
      </c>
      <c r="E93" s="665" t="s">
        <v>2371</v>
      </c>
      <c r="F93" s="668"/>
      <c r="G93" s="668"/>
      <c r="H93" s="681">
        <v>0</v>
      </c>
      <c r="I93" s="668">
        <v>1</v>
      </c>
      <c r="J93" s="668">
        <v>36.179999999999993</v>
      </c>
      <c r="K93" s="681">
        <v>1</v>
      </c>
      <c r="L93" s="668">
        <v>1</v>
      </c>
      <c r="M93" s="669">
        <v>36.179999999999993</v>
      </c>
    </row>
    <row r="94" spans="1:13" ht="14.4" customHeight="1" x14ac:dyDescent="0.3">
      <c r="A94" s="664" t="s">
        <v>561</v>
      </c>
      <c r="B94" s="665" t="s">
        <v>2372</v>
      </c>
      <c r="C94" s="665" t="s">
        <v>2004</v>
      </c>
      <c r="D94" s="665" t="s">
        <v>2373</v>
      </c>
      <c r="E94" s="665" t="s">
        <v>2374</v>
      </c>
      <c r="F94" s="668"/>
      <c r="G94" s="668"/>
      <c r="H94" s="681">
        <v>0</v>
      </c>
      <c r="I94" s="668">
        <v>1</v>
      </c>
      <c r="J94" s="668">
        <v>117.88987092045572</v>
      </c>
      <c r="K94" s="681">
        <v>1</v>
      </c>
      <c r="L94" s="668">
        <v>1</v>
      </c>
      <c r="M94" s="669">
        <v>117.88987092045572</v>
      </c>
    </row>
    <row r="95" spans="1:13" ht="14.4" customHeight="1" x14ac:dyDescent="0.3">
      <c r="A95" s="664" t="s">
        <v>561</v>
      </c>
      <c r="B95" s="665" t="s">
        <v>2375</v>
      </c>
      <c r="C95" s="665" t="s">
        <v>1991</v>
      </c>
      <c r="D95" s="665" t="s">
        <v>1992</v>
      </c>
      <c r="E95" s="665" t="s">
        <v>2376</v>
      </c>
      <c r="F95" s="668"/>
      <c r="G95" s="668"/>
      <c r="H95" s="681">
        <v>0</v>
      </c>
      <c r="I95" s="668">
        <v>1</v>
      </c>
      <c r="J95" s="668">
        <v>76.48</v>
      </c>
      <c r="K95" s="681">
        <v>1</v>
      </c>
      <c r="L95" s="668">
        <v>1</v>
      </c>
      <c r="M95" s="669">
        <v>76.48</v>
      </c>
    </row>
    <row r="96" spans="1:13" ht="14.4" customHeight="1" x14ac:dyDescent="0.3">
      <c r="A96" s="664" t="s">
        <v>561</v>
      </c>
      <c r="B96" s="665" t="s">
        <v>2377</v>
      </c>
      <c r="C96" s="665" t="s">
        <v>2045</v>
      </c>
      <c r="D96" s="665" t="s">
        <v>2046</v>
      </c>
      <c r="E96" s="665" t="s">
        <v>2378</v>
      </c>
      <c r="F96" s="668"/>
      <c r="G96" s="668"/>
      <c r="H96" s="681">
        <v>0</v>
      </c>
      <c r="I96" s="668">
        <v>1</v>
      </c>
      <c r="J96" s="668">
        <v>136.39000000000004</v>
      </c>
      <c r="K96" s="681">
        <v>1</v>
      </c>
      <c r="L96" s="668">
        <v>1</v>
      </c>
      <c r="M96" s="669">
        <v>136.39000000000004</v>
      </c>
    </row>
    <row r="97" spans="1:13" ht="14.4" customHeight="1" x14ac:dyDescent="0.3">
      <c r="A97" s="664" t="s">
        <v>561</v>
      </c>
      <c r="B97" s="665" t="s">
        <v>2379</v>
      </c>
      <c r="C97" s="665" t="s">
        <v>2023</v>
      </c>
      <c r="D97" s="665" t="s">
        <v>2024</v>
      </c>
      <c r="E97" s="665" t="s">
        <v>2380</v>
      </c>
      <c r="F97" s="668"/>
      <c r="G97" s="668"/>
      <c r="H97" s="681">
        <v>0</v>
      </c>
      <c r="I97" s="668">
        <v>1</v>
      </c>
      <c r="J97" s="668">
        <v>70.059999999999988</v>
      </c>
      <c r="K97" s="681">
        <v>1</v>
      </c>
      <c r="L97" s="668">
        <v>1</v>
      </c>
      <c r="M97" s="669">
        <v>70.059999999999988</v>
      </c>
    </row>
    <row r="98" spans="1:13" ht="14.4" customHeight="1" x14ac:dyDescent="0.3">
      <c r="A98" s="664" t="s">
        <v>561</v>
      </c>
      <c r="B98" s="665" t="s">
        <v>2381</v>
      </c>
      <c r="C98" s="665" t="s">
        <v>1974</v>
      </c>
      <c r="D98" s="665" t="s">
        <v>1975</v>
      </c>
      <c r="E98" s="665" t="s">
        <v>2382</v>
      </c>
      <c r="F98" s="668"/>
      <c r="G98" s="668"/>
      <c r="H98" s="681">
        <v>0</v>
      </c>
      <c r="I98" s="668">
        <v>2</v>
      </c>
      <c r="J98" s="668">
        <v>58.599999999999994</v>
      </c>
      <c r="K98" s="681">
        <v>1</v>
      </c>
      <c r="L98" s="668">
        <v>2</v>
      </c>
      <c r="M98" s="669">
        <v>58.599999999999994</v>
      </c>
    </row>
    <row r="99" spans="1:13" ht="14.4" customHeight="1" x14ac:dyDescent="0.3">
      <c r="A99" s="664" t="s">
        <v>561</v>
      </c>
      <c r="B99" s="665" t="s">
        <v>2383</v>
      </c>
      <c r="C99" s="665" t="s">
        <v>2052</v>
      </c>
      <c r="D99" s="665" t="s">
        <v>2053</v>
      </c>
      <c r="E99" s="665" t="s">
        <v>2261</v>
      </c>
      <c r="F99" s="668"/>
      <c r="G99" s="668"/>
      <c r="H99" s="681">
        <v>0</v>
      </c>
      <c r="I99" s="668">
        <v>1</v>
      </c>
      <c r="J99" s="668">
        <v>36.979831620089747</v>
      </c>
      <c r="K99" s="681">
        <v>1</v>
      </c>
      <c r="L99" s="668">
        <v>1</v>
      </c>
      <c r="M99" s="669">
        <v>36.979831620089747</v>
      </c>
    </row>
    <row r="100" spans="1:13" ht="14.4" customHeight="1" x14ac:dyDescent="0.3">
      <c r="A100" s="664" t="s">
        <v>561</v>
      </c>
      <c r="B100" s="665" t="s">
        <v>2383</v>
      </c>
      <c r="C100" s="665" t="s">
        <v>2091</v>
      </c>
      <c r="D100" s="665" t="s">
        <v>2053</v>
      </c>
      <c r="E100" s="665" t="s">
        <v>2271</v>
      </c>
      <c r="F100" s="668"/>
      <c r="G100" s="668"/>
      <c r="H100" s="681">
        <v>0</v>
      </c>
      <c r="I100" s="668">
        <v>1</v>
      </c>
      <c r="J100" s="668">
        <v>103.66</v>
      </c>
      <c r="K100" s="681">
        <v>1</v>
      </c>
      <c r="L100" s="668">
        <v>1</v>
      </c>
      <c r="M100" s="669">
        <v>103.66</v>
      </c>
    </row>
    <row r="101" spans="1:13" ht="14.4" customHeight="1" x14ac:dyDescent="0.3">
      <c r="A101" s="664" t="s">
        <v>561</v>
      </c>
      <c r="B101" s="665" t="s">
        <v>2269</v>
      </c>
      <c r="C101" s="665" t="s">
        <v>2084</v>
      </c>
      <c r="D101" s="665" t="s">
        <v>2085</v>
      </c>
      <c r="E101" s="665" t="s">
        <v>2384</v>
      </c>
      <c r="F101" s="668"/>
      <c r="G101" s="668"/>
      <c r="H101" s="681">
        <v>0</v>
      </c>
      <c r="I101" s="668">
        <v>1</v>
      </c>
      <c r="J101" s="668">
        <v>66.09</v>
      </c>
      <c r="K101" s="681">
        <v>1</v>
      </c>
      <c r="L101" s="668">
        <v>1</v>
      </c>
      <c r="M101" s="669">
        <v>66.09</v>
      </c>
    </row>
    <row r="102" spans="1:13" ht="14.4" customHeight="1" x14ac:dyDescent="0.3">
      <c r="A102" s="664" t="s">
        <v>561</v>
      </c>
      <c r="B102" s="665" t="s">
        <v>2269</v>
      </c>
      <c r="C102" s="665" t="s">
        <v>1256</v>
      </c>
      <c r="D102" s="665" t="s">
        <v>2385</v>
      </c>
      <c r="E102" s="665" t="s">
        <v>2335</v>
      </c>
      <c r="F102" s="668"/>
      <c r="G102" s="668"/>
      <c r="H102" s="681">
        <v>0</v>
      </c>
      <c r="I102" s="668">
        <v>1</v>
      </c>
      <c r="J102" s="668">
        <v>88.249999999999986</v>
      </c>
      <c r="K102" s="681">
        <v>1</v>
      </c>
      <c r="L102" s="668">
        <v>1</v>
      </c>
      <c r="M102" s="669">
        <v>88.249999999999986</v>
      </c>
    </row>
    <row r="103" spans="1:13" ht="14.4" customHeight="1" x14ac:dyDescent="0.3">
      <c r="A103" s="664" t="s">
        <v>561</v>
      </c>
      <c r="B103" s="665" t="s">
        <v>2386</v>
      </c>
      <c r="C103" s="665" t="s">
        <v>2011</v>
      </c>
      <c r="D103" s="665" t="s">
        <v>2012</v>
      </c>
      <c r="E103" s="665" t="s">
        <v>2335</v>
      </c>
      <c r="F103" s="668"/>
      <c r="G103" s="668"/>
      <c r="H103" s="681">
        <v>0</v>
      </c>
      <c r="I103" s="668">
        <v>1</v>
      </c>
      <c r="J103" s="668">
        <v>116.81</v>
      </c>
      <c r="K103" s="681">
        <v>1</v>
      </c>
      <c r="L103" s="668">
        <v>1</v>
      </c>
      <c r="M103" s="669">
        <v>116.81</v>
      </c>
    </row>
    <row r="104" spans="1:13" ht="14.4" customHeight="1" x14ac:dyDescent="0.3">
      <c r="A104" s="664" t="s">
        <v>561</v>
      </c>
      <c r="B104" s="665" t="s">
        <v>2387</v>
      </c>
      <c r="C104" s="665" t="s">
        <v>2102</v>
      </c>
      <c r="D104" s="665" t="s">
        <v>2103</v>
      </c>
      <c r="E104" s="665" t="s">
        <v>2388</v>
      </c>
      <c r="F104" s="668"/>
      <c r="G104" s="668"/>
      <c r="H104" s="681">
        <v>0</v>
      </c>
      <c r="I104" s="668">
        <v>1</v>
      </c>
      <c r="J104" s="668">
        <v>168.53999999999991</v>
      </c>
      <c r="K104" s="681">
        <v>1</v>
      </c>
      <c r="L104" s="668">
        <v>1</v>
      </c>
      <c r="M104" s="669">
        <v>168.53999999999991</v>
      </c>
    </row>
    <row r="105" spans="1:13" ht="14.4" customHeight="1" x14ac:dyDescent="0.3">
      <c r="A105" s="664" t="s">
        <v>561</v>
      </c>
      <c r="B105" s="665" t="s">
        <v>2272</v>
      </c>
      <c r="C105" s="665" t="s">
        <v>1977</v>
      </c>
      <c r="D105" s="665" t="s">
        <v>1978</v>
      </c>
      <c r="E105" s="665" t="s">
        <v>2389</v>
      </c>
      <c r="F105" s="668"/>
      <c r="G105" s="668"/>
      <c r="H105" s="681">
        <v>0</v>
      </c>
      <c r="I105" s="668">
        <v>1</v>
      </c>
      <c r="J105" s="668">
        <v>46.819999999999993</v>
      </c>
      <c r="K105" s="681">
        <v>1</v>
      </c>
      <c r="L105" s="668">
        <v>1</v>
      </c>
      <c r="M105" s="669">
        <v>46.819999999999993</v>
      </c>
    </row>
    <row r="106" spans="1:13" ht="14.4" customHeight="1" x14ac:dyDescent="0.3">
      <c r="A106" s="664" t="s">
        <v>561</v>
      </c>
      <c r="B106" s="665" t="s">
        <v>2275</v>
      </c>
      <c r="C106" s="665" t="s">
        <v>2077</v>
      </c>
      <c r="D106" s="665" t="s">
        <v>2078</v>
      </c>
      <c r="E106" s="665" t="s">
        <v>2390</v>
      </c>
      <c r="F106" s="668"/>
      <c r="G106" s="668"/>
      <c r="H106" s="681">
        <v>0</v>
      </c>
      <c r="I106" s="668">
        <v>1</v>
      </c>
      <c r="J106" s="668">
        <v>62.041547264835806</v>
      </c>
      <c r="K106" s="681">
        <v>1</v>
      </c>
      <c r="L106" s="668">
        <v>1</v>
      </c>
      <c r="M106" s="669">
        <v>62.041547264835806</v>
      </c>
    </row>
    <row r="107" spans="1:13" ht="14.4" customHeight="1" x14ac:dyDescent="0.3">
      <c r="A107" s="664" t="s">
        <v>561</v>
      </c>
      <c r="B107" s="665" t="s">
        <v>2275</v>
      </c>
      <c r="C107" s="665" t="s">
        <v>2074</v>
      </c>
      <c r="D107" s="665" t="s">
        <v>2075</v>
      </c>
      <c r="E107" s="665" t="s">
        <v>2391</v>
      </c>
      <c r="F107" s="668"/>
      <c r="G107" s="668"/>
      <c r="H107" s="681">
        <v>0</v>
      </c>
      <c r="I107" s="668">
        <v>1</v>
      </c>
      <c r="J107" s="668">
        <v>47.629662007635638</v>
      </c>
      <c r="K107" s="681">
        <v>1</v>
      </c>
      <c r="L107" s="668">
        <v>1</v>
      </c>
      <c r="M107" s="669">
        <v>47.629662007635638</v>
      </c>
    </row>
    <row r="108" spans="1:13" ht="14.4" customHeight="1" x14ac:dyDescent="0.3">
      <c r="A108" s="664" t="s">
        <v>561</v>
      </c>
      <c r="B108" s="665" t="s">
        <v>2277</v>
      </c>
      <c r="C108" s="665" t="s">
        <v>1450</v>
      </c>
      <c r="D108" s="665" t="s">
        <v>2278</v>
      </c>
      <c r="E108" s="665" t="s">
        <v>2279</v>
      </c>
      <c r="F108" s="668">
        <v>14.100000000000001</v>
      </c>
      <c r="G108" s="668">
        <v>6488.9609999999984</v>
      </c>
      <c r="H108" s="681">
        <v>1</v>
      </c>
      <c r="I108" s="668"/>
      <c r="J108" s="668"/>
      <c r="K108" s="681">
        <v>0</v>
      </c>
      <c r="L108" s="668">
        <v>14.100000000000001</v>
      </c>
      <c r="M108" s="669">
        <v>6488.9609999999984</v>
      </c>
    </row>
    <row r="109" spans="1:13" ht="14.4" customHeight="1" x14ac:dyDescent="0.3">
      <c r="A109" s="664" t="s">
        <v>561</v>
      </c>
      <c r="B109" s="665" t="s">
        <v>2277</v>
      </c>
      <c r="C109" s="665" t="s">
        <v>1386</v>
      </c>
      <c r="D109" s="665" t="s">
        <v>1387</v>
      </c>
      <c r="E109" s="665" t="s">
        <v>2280</v>
      </c>
      <c r="F109" s="668"/>
      <c r="G109" s="668"/>
      <c r="H109" s="681">
        <v>0</v>
      </c>
      <c r="I109" s="668">
        <v>163</v>
      </c>
      <c r="J109" s="668">
        <v>3560.357</v>
      </c>
      <c r="K109" s="681">
        <v>1</v>
      </c>
      <c r="L109" s="668">
        <v>163</v>
      </c>
      <c r="M109" s="669">
        <v>3560.357</v>
      </c>
    </row>
    <row r="110" spans="1:13" ht="14.4" customHeight="1" x14ac:dyDescent="0.3">
      <c r="A110" s="664" t="s">
        <v>561</v>
      </c>
      <c r="B110" s="665" t="s">
        <v>2281</v>
      </c>
      <c r="C110" s="665" t="s">
        <v>1405</v>
      </c>
      <c r="D110" s="665" t="s">
        <v>2283</v>
      </c>
      <c r="E110" s="665" t="s">
        <v>2284</v>
      </c>
      <c r="F110" s="668"/>
      <c r="G110" s="668"/>
      <c r="H110" s="681">
        <v>0</v>
      </c>
      <c r="I110" s="668">
        <v>37.6</v>
      </c>
      <c r="J110" s="668">
        <v>4695.0253205173012</v>
      </c>
      <c r="K110" s="681">
        <v>1</v>
      </c>
      <c r="L110" s="668">
        <v>37.6</v>
      </c>
      <c r="M110" s="669">
        <v>4695.0253205173012</v>
      </c>
    </row>
    <row r="111" spans="1:13" ht="14.4" customHeight="1" x14ac:dyDescent="0.3">
      <c r="A111" s="664" t="s">
        <v>561</v>
      </c>
      <c r="B111" s="665" t="s">
        <v>2281</v>
      </c>
      <c r="C111" s="665" t="s">
        <v>2126</v>
      </c>
      <c r="D111" s="665" t="s">
        <v>2392</v>
      </c>
      <c r="E111" s="665" t="s">
        <v>2393</v>
      </c>
      <c r="F111" s="668"/>
      <c r="G111" s="668"/>
      <c r="H111" s="681">
        <v>0</v>
      </c>
      <c r="I111" s="668">
        <v>1</v>
      </c>
      <c r="J111" s="668">
        <v>83.53</v>
      </c>
      <c r="K111" s="681">
        <v>1</v>
      </c>
      <c r="L111" s="668">
        <v>1</v>
      </c>
      <c r="M111" s="669">
        <v>83.53</v>
      </c>
    </row>
    <row r="112" spans="1:13" ht="14.4" customHeight="1" x14ac:dyDescent="0.3">
      <c r="A112" s="664" t="s">
        <v>561</v>
      </c>
      <c r="B112" s="665" t="s">
        <v>2281</v>
      </c>
      <c r="C112" s="665" t="s">
        <v>1485</v>
      </c>
      <c r="D112" s="665" t="s">
        <v>2285</v>
      </c>
      <c r="E112" s="665" t="s">
        <v>2286</v>
      </c>
      <c r="F112" s="668"/>
      <c r="G112" s="668"/>
      <c r="H112" s="681">
        <v>0</v>
      </c>
      <c r="I112" s="668">
        <v>6</v>
      </c>
      <c r="J112" s="668">
        <v>673.86</v>
      </c>
      <c r="K112" s="681">
        <v>1</v>
      </c>
      <c r="L112" s="668">
        <v>6</v>
      </c>
      <c r="M112" s="669">
        <v>673.86</v>
      </c>
    </row>
    <row r="113" spans="1:13" ht="14.4" customHeight="1" x14ac:dyDescent="0.3">
      <c r="A113" s="664" t="s">
        <v>561</v>
      </c>
      <c r="B113" s="665" t="s">
        <v>2287</v>
      </c>
      <c r="C113" s="665" t="s">
        <v>1437</v>
      </c>
      <c r="D113" s="665" t="s">
        <v>1438</v>
      </c>
      <c r="E113" s="665" t="s">
        <v>2288</v>
      </c>
      <c r="F113" s="668"/>
      <c r="G113" s="668"/>
      <c r="H113" s="681">
        <v>0</v>
      </c>
      <c r="I113" s="668">
        <v>1.8</v>
      </c>
      <c r="J113" s="668">
        <v>831.6</v>
      </c>
      <c r="K113" s="681">
        <v>1</v>
      </c>
      <c r="L113" s="668">
        <v>1.8</v>
      </c>
      <c r="M113" s="669">
        <v>831.6</v>
      </c>
    </row>
    <row r="114" spans="1:13" ht="14.4" customHeight="1" x14ac:dyDescent="0.3">
      <c r="A114" s="664" t="s">
        <v>561</v>
      </c>
      <c r="B114" s="665" t="s">
        <v>2289</v>
      </c>
      <c r="C114" s="665" t="s">
        <v>1444</v>
      </c>
      <c r="D114" s="665" t="s">
        <v>1445</v>
      </c>
      <c r="E114" s="665" t="s">
        <v>1446</v>
      </c>
      <c r="F114" s="668">
        <v>6.2999999999999989</v>
      </c>
      <c r="G114" s="668">
        <v>1092.27</v>
      </c>
      <c r="H114" s="681">
        <v>1</v>
      </c>
      <c r="I114" s="668"/>
      <c r="J114" s="668"/>
      <c r="K114" s="681">
        <v>0</v>
      </c>
      <c r="L114" s="668">
        <v>6.2999999999999989</v>
      </c>
      <c r="M114" s="669">
        <v>1092.27</v>
      </c>
    </row>
    <row r="115" spans="1:13" ht="14.4" customHeight="1" x14ac:dyDescent="0.3">
      <c r="A115" s="664" t="s">
        <v>561</v>
      </c>
      <c r="B115" s="665" t="s">
        <v>2289</v>
      </c>
      <c r="C115" s="665" t="s">
        <v>1469</v>
      </c>
      <c r="D115" s="665" t="s">
        <v>1470</v>
      </c>
      <c r="E115" s="665" t="s">
        <v>1471</v>
      </c>
      <c r="F115" s="668">
        <v>1.5</v>
      </c>
      <c r="G115" s="668">
        <v>396</v>
      </c>
      <c r="H115" s="681">
        <v>1</v>
      </c>
      <c r="I115" s="668"/>
      <c r="J115" s="668"/>
      <c r="K115" s="681">
        <v>0</v>
      </c>
      <c r="L115" s="668">
        <v>1.5</v>
      </c>
      <c r="M115" s="669">
        <v>396</v>
      </c>
    </row>
    <row r="116" spans="1:13" ht="14.4" customHeight="1" x14ac:dyDescent="0.3">
      <c r="A116" s="664" t="s">
        <v>561</v>
      </c>
      <c r="B116" s="665" t="s">
        <v>2292</v>
      </c>
      <c r="C116" s="665" t="s">
        <v>1495</v>
      </c>
      <c r="D116" s="665" t="s">
        <v>1496</v>
      </c>
      <c r="E116" s="665" t="s">
        <v>1446</v>
      </c>
      <c r="F116" s="668"/>
      <c r="G116" s="668"/>
      <c r="H116" s="681">
        <v>0</v>
      </c>
      <c r="I116" s="668">
        <v>4.1999999999999975</v>
      </c>
      <c r="J116" s="668">
        <v>3940.8599999999974</v>
      </c>
      <c r="K116" s="681">
        <v>1</v>
      </c>
      <c r="L116" s="668">
        <v>4.1999999999999975</v>
      </c>
      <c r="M116" s="669">
        <v>3940.8599999999974</v>
      </c>
    </row>
    <row r="117" spans="1:13" ht="14.4" customHeight="1" x14ac:dyDescent="0.3">
      <c r="A117" s="664" t="s">
        <v>561</v>
      </c>
      <c r="B117" s="665" t="s">
        <v>2297</v>
      </c>
      <c r="C117" s="665" t="s">
        <v>1464</v>
      </c>
      <c r="D117" s="665" t="s">
        <v>2298</v>
      </c>
      <c r="E117" s="665" t="s">
        <v>2299</v>
      </c>
      <c r="F117" s="668"/>
      <c r="G117" s="668"/>
      <c r="H117" s="681">
        <v>0</v>
      </c>
      <c r="I117" s="668">
        <v>1.8</v>
      </c>
      <c r="J117" s="668">
        <v>279.18</v>
      </c>
      <c r="K117" s="681">
        <v>1</v>
      </c>
      <c r="L117" s="668">
        <v>1.8</v>
      </c>
      <c r="M117" s="669">
        <v>279.18</v>
      </c>
    </row>
    <row r="118" spans="1:13" ht="14.4" customHeight="1" x14ac:dyDescent="0.3">
      <c r="A118" s="664" t="s">
        <v>561</v>
      </c>
      <c r="B118" s="665" t="s">
        <v>2297</v>
      </c>
      <c r="C118" s="665" t="s">
        <v>1460</v>
      </c>
      <c r="D118" s="665" t="s">
        <v>2298</v>
      </c>
      <c r="E118" s="665" t="s">
        <v>2300</v>
      </c>
      <c r="F118" s="668"/>
      <c r="G118" s="668"/>
      <c r="H118" s="681">
        <v>0</v>
      </c>
      <c r="I118" s="668">
        <v>10.1</v>
      </c>
      <c r="J118" s="668">
        <v>2666.4</v>
      </c>
      <c r="K118" s="681">
        <v>1</v>
      </c>
      <c r="L118" s="668">
        <v>10.1</v>
      </c>
      <c r="M118" s="669">
        <v>2666.4</v>
      </c>
    </row>
    <row r="119" spans="1:13" ht="14.4" customHeight="1" x14ac:dyDescent="0.3">
      <c r="A119" s="664" t="s">
        <v>561</v>
      </c>
      <c r="B119" s="665" t="s">
        <v>2304</v>
      </c>
      <c r="C119" s="665" t="s">
        <v>1374</v>
      </c>
      <c r="D119" s="665" t="s">
        <v>1375</v>
      </c>
      <c r="E119" s="665" t="s">
        <v>2305</v>
      </c>
      <c r="F119" s="668">
        <v>1.8</v>
      </c>
      <c r="G119" s="668">
        <v>743.49</v>
      </c>
      <c r="H119" s="681">
        <v>1</v>
      </c>
      <c r="I119" s="668"/>
      <c r="J119" s="668"/>
      <c r="K119" s="681">
        <v>0</v>
      </c>
      <c r="L119" s="668">
        <v>1.8</v>
      </c>
      <c r="M119" s="669">
        <v>743.49</v>
      </c>
    </row>
    <row r="120" spans="1:13" ht="14.4" customHeight="1" x14ac:dyDescent="0.3">
      <c r="A120" s="664" t="s">
        <v>561</v>
      </c>
      <c r="B120" s="665" t="s">
        <v>2394</v>
      </c>
      <c r="C120" s="665" t="s">
        <v>2129</v>
      </c>
      <c r="D120" s="665" t="s">
        <v>2395</v>
      </c>
      <c r="E120" s="665" t="s">
        <v>2396</v>
      </c>
      <c r="F120" s="668"/>
      <c r="G120" s="668"/>
      <c r="H120" s="681">
        <v>0</v>
      </c>
      <c r="I120" s="668">
        <v>40</v>
      </c>
      <c r="J120" s="668">
        <v>1155.5999999999999</v>
      </c>
      <c r="K120" s="681">
        <v>1</v>
      </c>
      <c r="L120" s="668">
        <v>40</v>
      </c>
      <c r="M120" s="669">
        <v>1155.5999999999999</v>
      </c>
    </row>
    <row r="121" spans="1:13" ht="14.4" customHeight="1" x14ac:dyDescent="0.3">
      <c r="A121" s="664" t="s">
        <v>561</v>
      </c>
      <c r="B121" s="665" t="s">
        <v>2309</v>
      </c>
      <c r="C121" s="665" t="s">
        <v>1506</v>
      </c>
      <c r="D121" s="665" t="s">
        <v>1507</v>
      </c>
      <c r="E121" s="665" t="s">
        <v>2310</v>
      </c>
      <c r="F121" s="668"/>
      <c r="G121" s="668"/>
      <c r="H121" s="681">
        <v>0</v>
      </c>
      <c r="I121" s="668">
        <v>1</v>
      </c>
      <c r="J121" s="668">
        <v>285.24</v>
      </c>
      <c r="K121" s="681">
        <v>1</v>
      </c>
      <c r="L121" s="668">
        <v>1</v>
      </c>
      <c r="M121" s="669">
        <v>285.24</v>
      </c>
    </row>
    <row r="122" spans="1:13" ht="14.4" customHeight="1" x14ac:dyDescent="0.3">
      <c r="A122" s="664" t="s">
        <v>561</v>
      </c>
      <c r="B122" s="665" t="s">
        <v>2397</v>
      </c>
      <c r="C122" s="665" t="s">
        <v>2133</v>
      </c>
      <c r="D122" s="665" t="s">
        <v>2134</v>
      </c>
      <c r="E122" s="665" t="s">
        <v>2135</v>
      </c>
      <c r="F122" s="668"/>
      <c r="G122" s="668"/>
      <c r="H122" s="681">
        <v>0</v>
      </c>
      <c r="I122" s="668">
        <v>20</v>
      </c>
      <c r="J122" s="668">
        <v>56505.2</v>
      </c>
      <c r="K122" s="681">
        <v>1</v>
      </c>
      <c r="L122" s="668">
        <v>20</v>
      </c>
      <c r="M122" s="669">
        <v>56505.2</v>
      </c>
    </row>
    <row r="123" spans="1:13" ht="14.4" customHeight="1" x14ac:dyDescent="0.3">
      <c r="A123" s="664" t="s">
        <v>561</v>
      </c>
      <c r="B123" s="665" t="s">
        <v>2311</v>
      </c>
      <c r="C123" s="665" t="s">
        <v>2018</v>
      </c>
      <c r="D123" s="665" t="s">
        <v>1328</v>
      </c>
      <c r="E123" s="665" t="s">
        <v>2398</v>
      </c>
      <c r="F123" s="668"/>
      <c r="G123" s="668"/>
      <c r="H123" s="681">
        <v>0</v>
      </c>
      <c r="I123" s="668">
        <v>1</v>
      </c>
      <c r="J123" s="668">
        <v>36.6</v>
      </c>
      <c r="K123" s="681">
        <v>1</v>
      </c>
      <c r="L123" s="668">
        <v>1</v>
      </c>
      <c r="M123" s="669">
        <v>36.6</v>
      </c>
    </row>
    <row r="124" spans="1:13" ht="14.4" customHeight="1" x14ac:dyDescent="0.3">
      <c r="A124" s="664" t="s">
        <v>561</v>
      </c>
      <c r="B124" s="665" t="s">
        <v>2313</v>
      </c>
      <c r="C124" s="665" t="s">
        <v>1197</v>
      </c>
      <c r="D124" s="665" t="s">
        <v>578</v>
      </c>
      <c r="E124" s="665" t="s">
        <v>2315</v>
      </c>
      <c r="F124" s="668"/>
      <c r="G124" s="668"/>
      <c r="H124" s="681">
        <v>0</v>
      </c>
      <c r="I124" s="668">
        <v>6</v>
      </c>
      <c r="J124" s="668">
        <v>630.35999999999979</v>
      </c>
      <c r="K124" s="681">
        <v>1</v>
      </c>
      <c r="L124" s="668">
        <v>6</v>
      </c>
      <c r="M124" s="669">
        <v>630.35999999999979</v>
      </c>
    </row>
    <row r="125" spans="1:13" ht="14.4" customHeight="1" x14ac:dyDescent="0.3">
      <c r="A125" s="664" t="s">
        <v>561</v>
      </c>
      <c r="B125" s="665" t="s">
        <v>2316</v>
      </c>
      <c r="C125" s="665" t="s">
        <v>1206</v>
      </c>
      <c r="D125" s="665" t="s">
        <v>1207</v>
      </c>
      <c r="E125" s="665" t="s">
        <v>2318</v>
      </c>
      <c r="F125" s="668"/>
      <c r="G125" s="668"/>
      <c r="H125" s="681">
        <v>0</v>
      </c>
      <c r="I125" s="668">
        <v>2</v>
      </c>
      <c r="J125" s="668">
        <v>64.52</v>
      </c>
      <c r="K125" s="681">
        <v>1</v>
      </c>
      <c r="L125" s="668">
        <v>2</v>
      </c>
      <c r="M125" s="669">
        <v>64.52</v>
      </c>
    </row>
    <row r="126" spans="1:13" ht="14.4" customHeight="1" x14ac:dyDescent="0.3">
      <c r="A126" s="664" t="s">
        <v>561</v>
      </c>
      <c r="B126" s="665" t="s">
        <v>2316</v>
      </c>
      <c r="C126" s="665" t="s">
        <v>1234</v>
      </c>
      <c r="D126" s="665" t="s">
        <v>1231</v>
      </c>
      <c r="E126" s="665" t="s">
        <v>2321</v>
      </c>
      <c r="F126" s="668"/>
      <c r="G126" s="668"/>
      <c r="H126" s="681">
        <v>0</v>
      </c>
      <c r="I126" s="668">
        <v>1</v>
      </c>
      <c r="J126" s="668">
        <v>58.929731675821763</v>
      </c>
      <c r="K126" s="681">
        <v>1</v>
      </c>
      <c r="L126" s="668">
        <v>1</v>
      </c>
      <c r="M126" s="669">
        <v>58.929731675821763</v>
      </c>
    </row>
    <row r="127" spans="1:13" ht="14.4" customHeight="1" x14ac:dyDescent="0.3">
      <c r="A127" s="664" t="s">
        <v>561</v>
      </c>
      <c r="B127" s="665" t="s">
        <v>2399</v>
      </c>
      <c r="C127" s="665" t="s">
        <v>2027</v>
      </c>
      <c r="D127" s="665" t="s">
        <v>2400</v>
      </c>
      <c r="E127" s="665" t="s">
        <v>2029</v>
      </c>
      <c r="F127" s="668"/>
      <c r="G127" s="668"/>
      <c r="H127" s="681">
        <v>0</v>
      </c>
      <c r="I127" s="668">
        <v>1</v>
      </c>
      <c r="J127" s="668">
        <v>44.029999999999994</v>
      </c>
      <c r="K127" s="681">
        <v>1</v>
      </c>
      <c r="L127" s="668">
        <v>1</v>
      </c>
      <c r="M127" s="669">
        <v>44.029999999999994</v>
      </c>
    </row>
    <row r="128" spans="1:13" ht="14.4" customHeight="1" x14ac:dyDescent="0.3">
      <c r="A128" s="664" t="s">
        <v>561</v>
      </c>
      <c r="B128" s="665" t="s">
        <v>2322</v>
      </c>
      <c r="C128" s="665" t="s">
        <v>2034</v>
      </c>
      <c r="D128" s="665" t="s">
        <v>2035</v>
      </c>
      <c r="E128" s="665" t="s">
        <v>2401</v>
      </c>
      <c r="F128" s="668"/>
      <c r="G128" s="668"/>
      <c r="H128" s="681">
        <v>0</v>
      </c>
      <c r="I128" s="668">
        <v>1</v>
      </c>
      <c r="J128" s="668">
        <v>104.87</v>
      </c>
      <c r="K128" s="681">
        <v>1</v>
      </c>
      <c r="L128" s="668">
        <v>1</v>
      </c>
      <c r="M128" s="669">
        <v>104.87</v>
      </c>
    </row>
    <row r="129" spans="1:13" ht="14.4" customHeight="1" x14ac:dyDescent="0.3">
      <c r="A129" s="664" t="s">
        <v>561</v>
      </c>
      <c r="B129" s="665" t="s">
        <v>2324</v>
      </c>
      <c r="C129" s="665" t="s">
        <v>1248</v>
      </c>
      <c r="D129" s="665" t="s">
        <v>2328</v>
      </c>
      <c r="E129" s="665" t="s">
        <v>2329</v>
      </c>
      <c r="F129" s="668"/>
      <c r="G129" s="668"/>
      <c r="H129" s="681">
        <v>0</v>
      </c>
      <c r="I129" s="668">
        <v>1</v>
      </c>
      <c r="J129" s="668">
        <v>322.49000000000007</v>
      </c>
      <c r="K129" s="681">
        <v>1</v>
      </c>
      <c r="L129" s="668">
        <v>1</v>
      </c>
      <c r="M129" s="669">
        <v>322.49000000000007</v>
      </c>
    </row>
    <row r="130" spans="1:13" ht="14.4" customHeight="1" x14ac:dyDescent="0.3">
      <c r="A130" s="664" t="s">
        <v>561</v>
      </c>
      <c r="B130" s="665" t="s">
        <v>2402</v>
      </c>
      <c r="C130" s="665" t="s">
        <v>2071</v>
      </c>
      <c r="D130" s="665" t="s">
        <v>2072</v>
      </c>
      <c r="E130" s="665" t="s">
        <v>2403</v>
      </c>
      <c r="F130" s="668"/>
      <c r="G130" s="668"/>
      <c r="H130" s="681">
        <v>0</v>
      </c>
      <c r="I130" s="668">
        <v>1</v>
      </c>
      <c r="J130" s="668">
        <v>90.949999999999974</v>
      </c>
      <c r="K130" s="681">
        <v>1</v>
      </c>
      <c r="L130" s="668">
        <v>1</v>
      </c>
      <c r="M130" s="669">
        <v>90.949999999999974</v>
      </c>
    </row>
    <row r="131" spans="1:13" ht="14.4" customHeight="1" x14ac:dyDescent="0.3">
      <c r="A131" s="664" t="s">
        <v>561</v>
      </c>
      <c r="B131" s="665" t="s">
        <v>2404</v>
      </c>
      <c r="C131" s="665" t="s">
        <v>2067</v>
      </c>
      <c r="D131" s="665" t="s">
        <v>2068</v>
      </c>
      <c r="E131" s="665" t="s">
        <v>2069</v>
      </c>
      <c r="F131" s="668"/>
      <c r="G131" s="668"/>
      <c r="H131" s="681">
        <v>0</v>
      </c>
      <c r="I131" s="668">
        <v>1</v>
      </c>
      <c r="J131" s="668">
        <v>71.17000000000003</v>
      </c>
      <c r="K131" s="681">
        <v>1</v>
      </c>
      <c r="L131" s="668">
        <v>1</v>
      </c>
      <c r="M131" s="669">
        <v>71.17000000000003</v>
      </c>
    </row>
    <row r="132" spans="1:13" ht="14.4" customHeight="1" x14ac:dyDescent="0.3">
      <c r="A132" s="664" t="s">
        <v>561</v>
      </c>
      <c r="B132" s="665" t="s">
        <v>2330</v>
      </c>
      <c r="C132" s="665" t="s">
        <v>1997</v>
      </c>
      <c r="D132" s="665" t="s">
        <v>2405</v>
      </c>
      <c r="E132" s="665" t="s">
        <v>2406</v>
      </c>
      <c r="F132" s="668"/>
      <c r="G132" s="668"/>
      <c r="H132" s="681">
        <v>0</v>
      </c>
      <c r="I132" s="668">
        <v>1</v>
      </c>
      <c r="J132" s="668">
        <v>46.989666549208451</v>
      </c>
      <c r="K132" s="681">
        <v>1</v>
      </c>
      <c r="L132" s="668">
        <v>1</v>
      </c>
      <c r="M132" s="669">
        <v>46.989666549208451</v>
      </c>
    </row>
    <row r="133" spans="1:13" ht="14.4" customHeight="1" x14ac:dyDescent="0.3">
      <c r="A133" s="664" t="s">
        <v>561</v>
      </c>
      <c r="B133" s="665" t="s">
        <v>2407</v>
      </c>
      <c r="C133" s="665" t="s">
        <v>2063</v>
      </c>
      <c r="D133" s="665" t="s">
        <v>2408</v>
      </c>
      <c r="E133" s="665" t="s">
        <v>2409</v>
      </c>
      <c r="F133" s="668"/>
      <c r="G133" s="668"/>
      <c r="H133" s="681">
        <v>0</v>
      </c>
      <c r="I133" s="668">
        <v>1</v>
      </c>
      <c r="J133" s="668">
        <v>994.94000000000017</v>
      </c>
      <c r="K133" s="681">
        <v>1</v>
      </c>
      <c r="L133" s="668">
        <v>1</v>
      </c>
      <c r="M133" s="669">
        <v>994.94000000000017</v>
      </c>
    </row>
    <row r="134" spans="1:13" ht="14.4" customHeight="1" x14ac:dyDescent="0.3">
      <c r="A134" s="664" t="s">
        <v>561</v>
      </c>
      <c r="B134" s="665" t="s">
        <v>2333</v>
      </c>
      <c r="C134" s="665" t="s">
        <v>1285</v>
      </c>
      <c r="D134" s="665" t="s">
        <v>1286</v>
      </c>
      <c r="E134" s="665" t="s">
        <v>2261</v>
      </c>
      <c r="F134" s="668"/>
      <c r="G134" s="668"/>
      <c r="H134" s="681">
        <v>0</v>
      </c>
      <c r="I134" s="668">
        <v>2</v>
      </c>
      <c r="J134" s="668">
        <v>40.120002945499451</v>
      </c>
      <c r="K134" s="681">
        <v>1</v>
      </c>
      <c r="L134" s="668">
        <v>2</v>
      </c>
      <c r="M134" s="669">
        <v>40.120002945499451</v>
      </c>
    </row>
    <row r="135" spans="1:13" ht="14.4" customHeight="1" x14ac:dyDescent="0.3">
      <c r="A135" s="664" t="s">
        <v>561</v>
      </c>
      <c r="B135" s="665" t="s">
        <v>2410</v>
      </c>
      <c r="C135" s="665" t="s">
        <v>2100</v>
      </c>
      <c r="D135" s="665" t="s">
        <v>2101</v>
      </c>
      <c r="E135" s="665" t="s">
        <v>2411</v>
      </c>
      <c r="F135" s="668"/>
      <c r="G135" s="668"/>
      <c r="H135" s="681">
        <v>0</v>
      </c>
      <c r="I135" s="668">
        <v>1</v>
      </c>
      <c r="J135" s="668">
        <v>245.37999999999994</v>
      </c>
      <c r="K135" s="681">
        <v>1</v>
      </c>
      <c r="L135" s="668">
        <v>1</v>
      </c>
      <c r="M135" s="669">
        <v>245.37999999999994</v>
      </c>
    </row>
    <row r="136" spans="1:13" ht="14.4" customHeight="1" x14ac:dyDescent="0.3">
      <c r="A136" s="664" t="s">
        <v>561</v>
      </c>
      <c r="B136" s="665" t="s">
        <v>2412</v>
      </c>
      <c r="C136" s="665" t="s">
        <v>2038</v>
      </c>
      <c r="D136" s="665" t="s">
        <v>2039</v>
      </c>
      <c r="E136" s="665" t="s">
        <v>2040</v>
      </c>
      <c r="F136" s="668"/>
      <c r="G136" s="668"/>
      <c r="H136" s="681">
        <v>0</v>
      </c>
      <c r="I136" s="668">
        <v>1</v>
      </c>
      <c r="J136" s="668">
        <v>99.97999999999999</v>
      </c>
      <c r="K136" s="681">
        <v>1</v>
      </c>
      <c r="L136" s="668">
        <v>1</v>
      </c>
      <c r="M136" s="669">
        <v>99.97999999999999</v>
      </c>
    </row>
    <row r="137" spans="1:13" ht="14.4" customHeight="1" x14ac:dyDescent="0.3">
      <c r="A137" s="664" t="s">
        <v>561</v>
      </c>
      <c r="B137" s="665" t="s">
        <v>2412</v>
      </c>
      <c r="C137" s="665" t="s">
        <v>2048</v>
      </c>
      <c r="D137" s="665" t="s">
        <v>2413</v>
      </c>
      <c r="E137" s="665" t="s">
        <v>2414</v>
      </c>
      <c r="F137" s="668"/>
      <c r="G137" s="668"/>
      <c r="H137" s="681">
        <v>0</v>
      </c>
      <c r="I137" s="668">
        <v>1</v>
      </c>
      <c r="J137" s="668">
        <v>129.78907898322544</v>
      </c>
      <c r="K137" s="681">
        <v>1</v>
      </c>
      <c r="L137" s="668">
        <v>1</v>
      </c>
      <c r="M137" s="669">
        <v>129.78907898322544</v>
      </c>
    </row>
    <row r="138" spans="1:13" ht="14.4" customHeight="1" x14ac:dyDescent="0.3">
      <c r="A138" s="664" t="s">
        <v>561</v>
      </c>
      <c r="B138" s="665" t="s">
        <v>2336</v>
      </c>
      <c r="C138" s="665" t="s">
        <v>1592</v>
      </c>
      <c r="D138" s="665" t="s">
        <v>1085</v>
      </c>
      <c r="E138" s="665" t="s">
        <v>2415</v>
      </c>
      <c r="F138" s="668"/>
      <c r="G138" s="668"/>
      <c r="H138" s="681">
        <v>0</v>
      </c>
      <c r="I138" s="668">
        <v>1</v>
      </c>
      <c r="J138" s="668">
        <v>100.00999597190784</v>
      </c>
      <c r="K138" s="681">
        <v>1</v>
      </c>
      <c r="L138" s="668">
        <v>1</v>
      </c>
      <c r="M138" s="669">
        <v>100.00999597190784</v>
      </c>
    </row>
    <row r="139" spans="1:13" ht="14.4" customHeight="1" x14ac:dyDescent="0.3">
      <c r="A139" s="664" t="s">
        <v>561</v>
      </c>
      <c r="B139" s="665" t="s">
        <v>2338</v>
      </c>
      <c r="C139" s="665" t="s">
        <v>1297</v>
      </c>
      <c r="D139" s="665" t="s">
        <v>1298</v>
      </c>
      <c r="E139" s="665" t="s">
        <v>2339</v>
      </c>
      <c r="F139" s="668"/>
      <c r="G139" s="668"/>
      <c r="H139" s="681">
        <v>0</v>
      </c>
      <c r="I139" s="668">
        <v>1</v>
      </c>
      <c r="J139" s="668">
        <v>77.809999999999988</v>
      </c>
      <c r="K139" s="681">
        <v>1</v>
      </c>
      <c r="L139" s="668">
        <v>1</v>
      </c>
      <c r="M139" s="669">
        <v>77.809999999999988</v>
      </c>
    </row>
    <row r="140" spans="1:13" ht="14.4" customHeight="1" x14ac:dyDescent="0.3">
      <c r="A140" s="664" t="s">
        <v>561</v>
      </c>
      <c r="B140" s="665" t="s">
        <v>2416</v>
      </c>
      <c r="C140" s="665" t="s">
        <v>1987</v>
      </c>
      <c r="D140" s="665" t="s">
        <v>1988</v>
      </c>
      <c r="E140" s="665" t="s">
        <v>2417</v>
      </c>
      <c r="F140" s="668"/>
      <c r="G140" s="668"/>
      <c r="H140" s="681">
        <v>0</v>
      </c>
      <c r="I140" s="668">
        <v>1</v>
      </c>
      <c r="J140" s="668">
        <v>79.130000000000024</v>
      </c>
      <c r="K140" s="681">
        <v>1</v>
      </c>
      <c r="L140" s="668">
        <v>1</v>
      </c>
      <c r="M140" s="669">
        <v>79.130000000000024</v>
      </c>
    </row>
    <row r="141" spans="1:13" ht="14.4" customHeight="1" x14ac:dyDescent="0.3">
      <c r="A141" s="664" t="s">
        <v>561</v>
      </c>
      <c r="B141" s="665" t="s">
        <v>2344</v>
      </c>
      <c r="C141" s="665" t="s">
        <v>1994</v>
      </c>
      <c r="D141" s="665" t="s">
        <v>1238</v>
      </c>
      <c r="E141" s="665" t="s">
        <v>2418</v>
      </c>
      <c r="F141" s="668"/>
      <c r="G141" s="668"/>
      <c r="H141" s="681">
        <v>0</v>
      </c>
      <c r="I141" s="668">
        <v>2</v>
      </c>
      <c r="J141" s="668">
        <v>34.039998697821282</v>
      </c>
      <c r="K141" s="681">
        <v>1</v>
      </c>
      <c r="L141" s="668">
        <v>2</v>
      </c>
      <c r="M141" s="669">
        <v>34.039998697821282</v>
      </c>
    </row>
    <row r="142" spans="1:13" ht="14.4" customHeight="1" x14ac:dyDescent="0.3">
      <c r="A142" s="664" t="s">
        <v>561</v>
      </c>
      <c r="B142" s="665" t="s">
        <v>2345</v>
      </c>
      <c r="C142" s="665" t="s">
        <v>2108</v>
      </c>
      <c r="D142" s="665" t="s">
        <v>2109</v>
      </c>
      <c r="E142" s="665" t="s">
        <v>2110</v>
      </c>
      <c r="F142" s="668"/>
      <c r="G142" s="668"/>
      <c r="H142" s="681">
        <v>0</v>
      </c>
      <c r="I142" s="668">
        <v>1</v>
      </c>
      <c r="J142" s="668">
        <v>111.95</v>
      </c>
      <c r="K142" s="681">
        <v>1</v>
      </c>
      <c r="L142" s="668">
        <v>1</v>
      </c>
      <c r="M142" s="669">
        <v>111.95</v>
      </c>
    </row>
    <row r="143" spans="1:13" ht="14.4" customHeight="1" x14ac:dyDescent="0.3">
      <c r="A143" s="664" t="s">
        <v>561</v>
      </c>
      <c r="B143" s="665" t="s">
        <v>2345</v>
      </c>
      <c r="C143" s="665" t="s">
        <v>1363</v>
      </c>
      <c r="D143" s="665" t="s">
        <v>1364</v>
      </c>
      <c r="E143" s="665" t="s">
        <v>1365</v>
      </c>
      <c r="F143" s="668"/>
      <c r="G143" s="668"/>
      <c r="H143" s="681">
        <v>0</v>
      </c>
      <c r="I143" s="668">
        <v>1</v>
      </c>
      <c r="J143" s="668">
        <v>122.68999999999998</v>
      </c>
      <c r="K143" s="681">
        <v>1</v>
      </c>
      <c r="L143" s="668">
        <v>1</v>
      </c>
      <c r="M143" s="669">
        <v>122.68999999999998</v>
      </c>
    </row>
    <row r="144" spans="1:13" ht="14.4" customHeight="1" thickBot="1" x14ac:dyDescent="0.35">
      <c r="A144" s="670" t="s">
        <v>561</v>
      </c>
      <c r="B144" s="671" t="s">
        <v>2345</v>
      </c>
      <c r="C144" s="671" t="s">
        <v>1369</v>
      </c>
      <c r="D144" s="671" t="s">
        <v>1370</v>
      </c>
      <c r="E144" s="671" t="s">
        <v>1365</v>
      </c>
      <c r="F144" s="674"/>
      <c r="G144" s="674"/>
      <c r="H144" s="682">
        <v>0</v>
      </c>
      <c r="I144" s="674">
        <v>1</v>
      </c>
      <c r="J144" s="674">
        <v>129.97</v>
      </c>
      <c r="K144" s="682">
        <v>1</v>
      </c>
      <c r="L144" s="674">
        <v>1</v>
      </c>
      <c r="M144" s="675">
        <v>129.97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260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312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1198</v>
      </c>
      <c r="C3" s="461">
        <f>SUM(C6:C1048576)</f>
        <v>591</v>
      </c>
      <c r="D3" s="461">
        <f>SUM(D6:D1048576)</f>
        <v>613</v>
      </c>
      <c r="E3" s="462">
        <f>SUM(E6:E1048576)</f>
        <v>0</v>
      </c>
      <c r="F3" s="459">
        <f>IF(SUM($B3:$E3)=0,"",B3/SUM($B3:$E3))</f>
        <v>0.49875104079933391</v>
      </c>
      <c r="G3" s="457">
        <f t="shared" ref="G3:I3" si="0">IF(SUM($B3:$E3)=0,"",C3/SUM($B3:$E3))</f>
        <v>0.24604496253122399</v>
      </c>
      <c r="H3" s="457">
        <f t="shared" si="0"/>
        <v>0.25520399666944216</v>
      </c>
      <c r="I3" s="458">
        <f t="shared" si="0"/>
        <v>0</v>
      </c>
      <c r="J3" s="461">
        <f>SUM(J6:J1048576)</f>
        <v>212</v>
      </c>
      <c r="K3" s="461">
        <f>SUM(K6:K1048576)</f>
        <v>303</v>
      </c>
      <c r="L3" s="461">
        <f>SUM(L6:L1048576)</f>
        <v>613</v>
      </c>
      <c r="M3" s="462">
        <f>SUM(M6:M1048576)</f>
        <v>0</v>
      </c>
      <c r="N3" s="459">
        <f>IF(SUM($J3:$M3)=0,"",J3/SUM($J3:$M3))</f>
        <v>0.18794326241134751</v>
      </c>
      <c r="O3" s="457">
        <f t="shared" ref="O3:Q3" si="1">IF(SUM($J3:$M3)=0,"",K3/SUM($J3:$M3))</f>
        <v>0.26861702127659576</v>
      </c>
      <c r="P3" s="457">
        <f t="shared" si="1"/>
        <v>0.54343971631205679</v>
      </c>
      <c r="Q3" s="458">
        <f t="shared" si="1"/>
        <v>0</v>
      </c>
    </row>
    <row r="4" spans="1:17" ht="14.4" customHeight="1" thickBot="1" x14ac:dyDescent="0.35">
      <c r="A4" s="455"/>
      <c r="B4" s="532" t="s">
        <v>262</v>
      </c>
      <c r="C4" s="533"/>
      <c r="D4" s="533"/>
      <c r="E4" s="534"/>
      <c r="F4" s="529" t="s">
        <v>267</v>
      </c>
      <c r="G4" s="530"/>
      <c r="H4" s="530"/>
      <c r="I4" s="531"/>
      <c r="J4" s="532" t="s">
        <v>268</v>
      </c>
      <c r="K4" s="533"/>
      <c r="L4" s="533"/>
      <c r="M4" s="534"/>
      <c r="N4" s="529" t="s">
        <v>269</v>
      </c>
      <c r="O4" s="530"/>
      <c r="P4" s="530"/>
      <c r="Q4" s="531"/>
    </row>
    <row r="5" spans="1:17" ht="14.4" customHeight="1" thickBot="1" x14ac:dyDescent="0.35">
      <c r="A5" s="697" t="s">
        <v>261</v>
      </c>
      <c r="B5" s="698" t="s">
        <v>263</v>
      </c>
      <c r="C5" s="698" t="s">
        <v>264</v>
      </c>
      <c r="D5" s="698" t="s">
        <v>265</v>
      </c>
      <c r="E5" s="699" t="s">
        <v>266</v>
      </c>
      <c r="F5" s="700" t="s">
        <v>263</v>
      </c>
      <c r="G5" s="701" t="s">
        <v>264</v>
      </c>
      <c r="H5" s="701" t="s">
        <v>265</v>
      </c>
      <c r="I5" s="702" t="s">
        <v>266</v>
      </c>
      <c r="J5" s="698" t="s">
        <v>263</v>
      </c>
      <c r="K5" s="698" t="s">
        <v>264</v>
      </c>
      <c r="L5" s="698" t="s">
        <v>265</v>
      </c>
      <c r="M5" s="699" t="s">
        <v>266</v>
      </c>
      <c r="N5" s="700" t="s">
        <v>263</v>
      </c>
      <c r="O5" s="701" t="s">
        <v>264</v>
      </c>
      <c r="P5" s="701" t="s">
        <v>265</v>
      </c>
      <c r="Q5" s="702" t="s">
        <v>266</v>
      </c>
    </row>
    <row r="6" spans="1:17" ht="14.4" customHeight="1" x14ac:dyDescent="0.3">
      <c r="A6" s="706" t="s">
        <v>2420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2421</v>
      </c>
      <c r="B7" s="713">
        <v>509</v>
      </c>
      <c r="C7" s="668">
        <v>329</v>
      </c>
      <c r="D7" s="668">
        <v>442</v>
      </c>
      <c r="E7" s="669"/>
      <c r="F7" s="710">
        <v>0.39765624999999999</v>
      </c>
      <c r="G7" s="681">
        <v>0.25703124999999999</v>
      </c>
      <c r="H7" s="681">
        <v>0.34531250000000002</v>
      </c>
      <c r="I7" s="716">
        <v>0</v>
      </c>
      <c r="J7" s="713">
        <v>93</v>
      </c>
      <c r="K7" s="668">
        <v>184</v>
      </c>
      <c r="L7" s="668">
        <v>442</v>
      </c>
      <c r="M7" s="669"/>
      <c r="N7" s="710">
        <v>0.12934631432545202</v>
      </c>
      <c r="O7" s="681">
        <v>0.25591098748261476</v>
      </c>
      <c r="P7" s="681">
        <v>0.61474269819193328</v>
      </c>
      <c r="Q7" s="704">
        <v>0</v>
      </c>
    </row>
    <row r="8" spans="1:17" ht="14.4" customHeight="1" x14ac:dyDescent="0.3">
      <c r="A8" s="707" t="s">
        <v>2422</v>
      </c>
      <c r="B8" s="713">
        <v>81</v>
      </c>
      <c r="C8" s="668"/>
      <c r="D8" s="668"/>
      <c r="E8" s="669"/>
      <c r="F8" s="710">
        <v>1</v>
      </c>
      <c r="G8" s="681">
        <v>0</v>
      </c>
      <c r="H8" s="681">
        <v>0</v>
      </c>
      <c r="I8" s="716">
        <v>0</v>
      </c>
      <c r="J8" s="713">
        <v>21</v>
      </c>
      <c r="K8" s="668"/>
      <c r="L8" s="668"/>
      <c r="M8" s="669"/>
      <c r="N8" s="710">
        <v>1</v>
      </c>
      <c r="O8" s="681">
        <v>0</v>
      </c>
      <c r="P8" s="681">
        <v>0</v>
      </c>
      <c r="Q8" s="704">
        <v>0</v>
      </c>
    </row>
    <row r="9" spans="1:17" ht="14.4" customHeight="1" thickBot="1" x14ac:dyDescent="0.35">
      <c r="A9" s="708" t="s">
        <v>2423</v>
      </c>
      <c r="B9" s="714">
        <v>608</v>
      </c>
      <c r="C9" s="674">
        <v>262</v>
      </c>
      <c r="D9" s="674">
        <v>171</v>
      </c>
      <c r="E9" s="675"/>
      <c r="F9" s="711">
        <v>0.58405379442843419</v>
      </c>
      <c r="G9" s="682">
        <v>0.25168107588856869</v>
      </c>
      <c r="H9" s="682">
        <v>0.16426512968299711</v>
      </c>
      <c r="I9" s="717">
        <v>0</v>
      </c>
      <c r="J9" s="714">
        <v>98</v>
      </c>
      <c r="K9" s="674">
        <v>119</v>
      </c>
      <c r="L9" s="674">
        <v>171</v>
      </c>
      <c r="M9" s="675"/>
      <c r="N9" s="711">
        <v>0.25257731958762886</v>
      </c>
      <c r="O9" s="682">
        <v>0.30670103092783507</v>
      </c>
      <c r="P9" s="682">
        <v>0.44072164948453607</v>
      </c>
      <c r="Q9" s="70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312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31</v>
      </c>
      <c r="B5" s="649" t="s">
        <v>549</v>
      </c>
      <c r="C5" s="652">
        <v>1406134.5399999996</v>
      </c>
      <c r="D5" s="652">
        <v>3338</v>
      </c>
      <c r="E5" s="652">
        <v>1182342.7899999993</v>
      </c>
      <c r="F5" s="718">
        <v>0.840846132689408</v>
      </c>
      <c r="G5" s="652">
        <v>2583</v>
      </c>
      <c r="H5" s="718">
        <v>0.77381665668064714</v>
      </c>
      <c r="I5" s="652">
        <v>223791.75000000006</v>
      </c>
      <c r="J5" s="718">
        <v>0.15915386731059186</v>
      </c>
      <c r="K5" s="652">
        <v>755</v>
      </c>
      <c r="L5" s="718">
        <v>0.22618334331935291</v>
      </c>
      <c r="M5" s="652" t="s">
        <v>74</v>
      </c>
      <c r="N5" s="277"/>
    </row>
    <row r="6" spans="1:14" ht="14.4" customHeight="1" x14ac:dyDescent="0.3">
      <c r="A6" s="648">
        <v>31</v>
      </c>
      <c r="B6" s="649" t="s">
        <v>2424</v>
      </c>
      <c r="C6" s="652">
        <v>779967.64999999956</v>
      </c>
      <c r="D6" s="652">
        <v>1618.5</v>
      </c>
      <c r="E6" s="652">
        <v>670920.57999999949</v>
      </c>
      <c r="F6" s="718">
        <v>0.86019026558345069</v>
      </c>
      <c r="G6" s="652">
        <v>1070.5</v>
      </c>
      <c r="H6" s="718">
        <v>0.66141489033055301</v>
      </c>
      <c r="I6" s="652">
        <v>109047.07000000002</v>
      </c>
      <c r="J6" s="718">
        <v>0.13980973441654931</v>
      </c>
      <c r="K6" s="652">
        <v>548</v>
      </c>
      <c r="L6" s="718">
        <v>0.33858510966944699</v>
      </c>
      <c r="M6" s="652" t="s">
        <v>1</v>
      </c>
      <c r="N6" s="277"/>
    </row>
    <row r="7" spans="1:14" ht="14.4" customHeight="1" x14ac:dyDescent="0.3">
      <c r="A7" s="648">
        <v>31</v>
      </c>
      <c r="B7" s="649" t="s">
        <v>2425</v>
      </c>
      <c r="C7" s="652">
        <v>0</v>
      </c>
      <c r="D7" s="652">
        <v>1</v>
      </c>
      <c r="E7" s="652">
        <v>0</v>
      </c>
      <c r="F7" s="718" t="s">
        <v>550</v>
      </c>
      <c r="G7" s="652">
        <v>1</v>
      </c>
      <c r="H7" s="718">
        <v>1</v>
      </c>
      <c r="I7" s="652" t="s">
        <v>550</v>
      </c>
      <c r="J7" s="718" t="s">
        <v>550</v>
      </c>
      <c r="K7" s="652" t="s">
        <v>550</v>
      </c>
      <c r="L7" s="718">
        <v>0</v>
      </c>
      <c r="M7" s="652" t="s">
        <v>1</v>
      </c>
      <c r="N7" s="277"/>
    </row>
    <row r="8" spans="1:14" ht="14.4" customHeight="1" x14ac:dyDescent="0.3">
      <c r="A8" s="648">
        <v>31</v>
      </c>
      <c r="B8" s="649" t="s">
        <v>2426</v>
      </c>
      <c r="C8" s="652">
        <v>626166.8899999999</v>
      </c>
      <c r="D8" s="652">
        <v>1718.5</v>
      </c>
      <c r="E8" s="652">
        <v>511422.20999999985</v>
      </c>
      <c r="F8" s="718">
        <v>0.81675064294760125</v>
      </c>
      <c r="G8" s="652">
        <v>1511.5</v>
      </c>
      <c r="H8" s="718">
        <v>0.8795461157986616</v>
      </c>
      <c r="I8" s="652">
        <v>114744.68000000002</v>
      </c>
      <c r="J8" s="718">
        <v>0.18324935705239867</v>
      </c>
      <c r="K8" s="652">
        <v>207</v>
      </c>
      <c r="L8" s="718">
        <v>0.12045388420133837</v>
      </c>
      <c r="M8" s="652" t="s">
        <v>1</v>
      </c>
      <c r="N8" s="277"/>
    </row>
    <row r="9" spans="1:14" ht="14.4" customHeight="1" x14ac:dyDescent="0.3">
      <c r="A9" s="648" t="s">
        <v>548</v>
      </c>
      <c r="B9" s="649" t="s">
        <v>3</v>
      </c>
      <c r="C9" s="652">
        <v>1406134.5399999996</v>
      </c>
      <c r="D9" s="652">
        <v>3338</v>
      </c>
      <c r="E9" s="652">
        <v>1182342.7899999993</v>
      </c>
      <c r="F9" s="718">
        <v>0.840846132689408</v>
      </c>
      <c r="G9" s="652">
        <v>2583</v>
      </c>
      <c r="H9" s="718">
        <v>0.77381665668064714</v>
      </c>
      <c r="I9" s="652">
        <v>223791.75000000006</v>
      </c>
      <c r="J9" s="718">
        <v>0.15915386731059186</v>
      </c>
      <c r="K9" s="652">
        <v>755</v>
      </c>
      <c r="L9" s="718">
        <v>0.22618334331935291</v>
      </c>
      <c r="M9" s="652" t="s">
        <v>552</v>
      </c>
      <c r="N9" s="277"/>
    </row>
    <row r="11" spans="1:14" ht="14.4" customHeight="1" x14ac:dyDescent="0.3">
      <c r="A11" s="648">
        <v>31</v>
      </c>
      <c r="B11" s="649" t="s">
        <v>549</v>
      </c>
      <c r="C11" s="652" t="s">
        <v>550</v>
      </c>
      <c r="D11" s="652" t="s">
        <v>550</v>
      </c>
      <c r="E11" s="652" t="s">
        <v>550</v>
      </c>
      <c r="F11" s="718" t="s">
        <v>550</v>
      </c>
      <c r="G11" s="652" t="s">
        <v>550</v>
      </c>
      <c r="H11" s="718" t="s">
        <v>550</v>
      </c>
      <c r="I11" s="652" t="s">
        <v>550</v>
      </c>
      <c r="J11" s="718" t="s">
        <v>550</v>
      </c>
      <c r="K11" s="652" t="s">
        <v>550</v>
      </c>
      <c r="L11" s="718" t="s">
        <v>550</v>
      </c>
      <c r="M11" s="652" t="s">
        <v>74</v>
      </c>
      <c r="N11" s="277"/>
    </row>
    <row r="12" spans="1:14" ht="14.4" customHeight="1" x14ac:dyDescent="0.3">
      <c r="A12" s="648" t="s">
        <v>2427</v>
      </c>
      <c r="B12" s="649" t="s">
        <v>2424</v>
      </c>
      <c r="C12" s="652">
        <v>415473.7799999998</v>
      </c>
      <c r="D12" s="652">
        <v>870.5</v>
      </c>
      <c r="E12" s="652">
        <v>371701.62999999983</v>
      </c>
      <c r="F12" s="718">
        <v>0.89464521684136122</v>
      </c>
      <c r="G12" s="652">
        <v>508.5</v>
      </c>
      <c r="H12" s="718">
        <v>0.58414704192992528</v>
      </c>
      <c r="I12" s="652">
        <v>43772.14999999998</v>
      </c>
      <c r="J12" s="718">
        <v>0.1053547831586388</v>
      </c>
      <c r="K12" s="652">
        <v>362</v>
      </c>
      <c r="L12" s="718">
        <v>0.41585295807007466</v>
      </c>
      <c r="M12" s="652" t="s">
        <v>1</v>
      </c>
      <c r="N12" s="277"/>
    </row>
    <row r="13" spans="1:14" ht="14.4" customHeight="1" x14ac:dyDescent="0.3">
      <c r="A13" s="648" t="s">
        <v>2427</v>
      </c>
      <c r="B13" s="649" t="s">
        <v>2426</v>
      </c>
      <c r="C13" s="652">
        <v>313578.34000000008</v>
      </c>
      <c r="D13" s="652">
        <v>1039.5</v>
      </c>
      <c r="E13" s="652">
        <v>267505.0400000001</v>
      </c>
      <c r="F13" s="718">
        <v>0.85307244116414427</v>
      </c>
      <c r="G13" s="652">
        <v>960.5</v>
      </c>
      <c r="H13" s="718">
        <v>0.92400192400192405</v>
      </c>
      <c r="I13" s="652">
        <v>46073.3</v>
      </c>
      <c r="J13" s="718">
        <v>0.14692755883585579</v>
      </c>
      <c r="K13" s="652">
        <v>79</v>
      </c>
      <c r="L13" s="718">
        <v>7.5998075998075995E-2</v>
      </c>
      <c r="M13" s="652" t="s">
        <v>1</v>
      </c>
      <c r="N13" s="277"/>
    </row>
    <row r="14" spans="1:14" ht="14.4" customHeight="1" x14ac:dyDescent="0.3">
      <c r="A14" s="648" t="s">
        <v>2427</v>
      </c>
      <c r="B14" s="649" t="s">
        <v>2428</v>
      </c>
      <c r="C14" s="652">
        <v>729052.11999999988</v>
      </c>
      <c r="D14" s="652">
        <v>1910</v>
      </c>
      <c r="E14" s="652">
        <v>639206.66999999993</v>
      </c>
      <c r="F14" s="718">
        <v>0.87676402340068638</v>
      </c>
      <c r="G14" s="652">
        <v>1469</v>
      </c>
      <c r="H14" s="718">
        <v>0.76910994764397911</v>
      </c>
      <c r="I14" s="652">
        <v>89845.449999999983</v>
      </c>
      <c r="J14" s="718">
        <v>0.12323597659931364</v>
      </c>
      <c r="K14" s="652">
        <v>441</v>
      </c>
      <c r="L14" s="718">
        <v>0.23089005235602095</v>
      </c>
      <c r="M14" s="652" t="s">
        <v>556</v>
      </c>
      <c r="N14" s="277"/>
    </row>
    <row r="15" spans="1:14" ht="14.4" customHeight="1" x14ac:dyDescent="0.3">
      <c r="A15" s="648" t="s">
        <v>550</v>
      </c>
      <c r="B15" s="649" t="s">
        <v>550</v>
      </c>
      <c r="C15" s="652" t="s">
        <v>550</v>
      </c>
      <c r="D15" s="652" t="s">
        <v>550</v>
      </c>
      <c r="E15" s="652" t="s">
        <v>550</v>
      </c>
      <c r="F15" s="718" t="s">
        <v>550</v>
      </c>
      <c r="G15" s="652" t="s">
        <v>550</v>
      </c>
      <c r="H15" s="718" t="s">
        <v>550</v>
      </c>
      <c r="I15" s="652" t="s">
        <v>550</v>
      </c>
      <c r="J15" s="718" t="s">
        <v>550</v>
      </c>
      <c r="K15" s="652" t="s">
        <v>550</v>
      </c>
      <c r="L15" s="718" t="s">
        <v>550</v>
      </c>
      <c r="M15" s="652" t="s">
        <v>557</v>
      </c>
      <c r="N15" s="277"/>
    </row>
    <row r="16" spans="1:14" ht="14.4" customHeight="1" x14ac:dyDescent="0.3">
      <c r="A16" s="648" t="s">
        <v>2429</v>
      </c>
      <c r="B16" s="649" t="s">
        <v>2424</v>
      </c>
      <c r="C16" s="652">
        <v>360980.16999999981</v>
      </c>
      <c r="D16" s="652">
        <v>745</v>
      </c>
      <c r="E16" s="652">
        <v>299218.94999999984</v>
      </c>
      <c r="F16" s="718">
        <v>0.82890688981613592</v>
      </c>
      <c r="G16" s="652">
        <v>562</v>
      </c>
      <c r="H16" s="718">
        <v>0.75436241610738253</v>
      </c>
      <c r="I16" s="652">
        <v>61761.219999999979</v>
      </c>
      <c r="J16" s="718">
        <v>0.17109311018386414</v>
      </c>
      <c r="K16" s="652">
        <v>183</v>
      </c>
      <c r="L16" s="718">
        <v>0.24563758389261744</v>
      </c>
      <c r="M16" s="652" t="s">
        <v>1</v>
      </c>
      <c r="N16" s="277"/>
    </row>
    <row r="17" spans="1:14" ht="14.4" customHeight="1" x14ac:dyDescent="0.3">
      <c r="A17" s="648" t="s">
        <v>2429</v>
      </c>
      <c r="B17" s="649" t="s">
        <v>2425</v>
      </c>
      <c r="C17" s="652">
        <v>0</v>
      </c>
      <c r="D17" s="652">
        <v>1</v>
      </c>
      <c r="E17" s="652">
        <v>0</v>
      </c>
      <c r="F17" s="718" t="s">
        <v>550</v>
      </c>
      <c r="G17" s="652">
        <v>1</v>
      </c>
      <c r="H17" s="718">
        <v>1</v>
      </c>
      <c r="I17" s="652" t="s">
        <v>550</v>
      </c>
      <c r="J17" s="718" t="s">
        <v>550</v>
      </c>
      <c r="K17" s="652" t="s">
        <v>550</v>
      </c>
      <c r="L17" s="718">
        <v>0</v>
      </c>
      <c r="M17" s="652" t="s">
        <v>1</v>
      </c>
      <c r="N17" s="277"/>
    </row>
    <row r="18" spans="1:14" ht="14.4" customHeight="1" x14ac:dyDescent="0.3">
      <c r="A18" s="648" t="s">
        <v>2429</v>
      </c>
      <c r="B18" s="649" t="s">
        <v>2426</v>
      </c>
      <c r="C18" s="652">
        <v>306215.16000000003</v>
      </c>
      <c r="D18" s="652">
        <v>666</v>
      </c>
      <c r="E18" s="652">
        <v>240540.78000000006</v>
      </c>
      <c r="F18" s="718">
        <v>0.78552864593640637</v>
      </c>
      <c r="G18" s="652">
        <v>542</v>
      </c>
      <c r="H18" s="718">
        <v>0.81381381381381379</v>
      </c>
      <c r="I18" s="652">
        <v>65674.38</v>
      </c>
      <c r="J18" s="718">
        <v>0.21447135406359372</v>
      </c>
      <c r="K18" s="652">
        <v>124</v>
      </c>
      <c r="L18" s="718">
        <v>0.18618618618618618</v>
      </c>
      <c r="M18" s="652" t="s">
        <v>1</v>
      </c>
      <c r="N18" s="277"/>
    </row>
    <row r="19" spans="1:14" ht="14.4" customHeight="1" x14ac:dyDescent="0.3">
      <c r="A19" s="648" t="s">
        <v>2429</v>
      </c>
      <c r="B19" s="649" t="s">
        <v>2430</v>
      </c>
      <c r="C19" s="652">
        <v>667195.32999999984</v>
      </c>
      <c r="D19" s="652">
        <v>1412</v>
      </c>
      <c r="E19" s="652">
        <v>539759.72999999986</v>
      </c>
      <c r="F19" s="718">
        <v>0.80899806358057091</v>
      </c>
      <c r="G19" s="652">
        <v>1105</v>
      </c>
      <c r="H19" s="718">
        <v>0.78257790368271951</v>
      </c>
      <c r="I19" s="652">
        <v>127435.59999999998</v>
      </c>
      <c r="J19" s="718">
        <v>0.19100193641942909</v>
      </c>
      <c r="K19" s="652">
        <v>307</v>
      </c>
      <c r="L19" s="718">
        <v>0.21742209631728046</v>
      </c>
      <c r="M19" s="652" t="s">
        <v>556</v>
      </c>
      <c r="N19" s="277"/>
    </row>
    <row r="20" spans="1:14" ht="14.4" customHeight="1" x14ac:dyDescent="0.3">
      <c r="A20" s="648" t="s">
        <v>550</v>
      </c>
      <c r="B20" s="649" t="s">
        <v>550</v>
      </c>
      <c r="C20" s="652" t="s">
        <v>550</v>
      </c>
      <c r="D20" s="652" t="s">
        <v>550</v>
      </c>
      <c r="E20" s="652" t="s">
        <v>550</v>
      </c>
      <c r="F20" s="718" t="s">
        <v>550</v>
      </c>
      <c r="G20" s="652" t="s">
        <v>550</v>
      </c>
      <c r="H20" s="718" t="s">
        <v>550</v>
      </c>
      <c r="I20" s="652" t="s">
        <v>550</v>
      </c>
      <c r="J20" s="718" t="s">
        <v>550</v>
      </c>
      <c r="K20" s="652" t="s">
        <v>550</v>
      </c>
      <c r="L20" s="718" t="s">
        <v>550</v>
      </c>
      <c r="M20" s="652" t="s">
        <v>557</v>
      </c>
      <c r="N20" s="277"/>
    </row>
    <row r="21" spans="1:14" ht="14.4" customHeight="1" x14ac:dyDescent="0.3">
      <c r="A21" s="648" t="s">
        <v>2431</v>
      </c>
      <c r="B21" s="649" t="s">
        <v>2424</v>
      </c>
      <c r="C21" s="652">
        <v>3513.7000000000003</v>
      </c>
      <c r="D21" s="652">
        <v>3</v>
      </c>
      <c r="E21" s="652" t="s">
        <v>550</v>
      </c>
      <c r="F21" s="718">
        <v>0</v>
      </c>
      <c r="G21" s="652" t="s">
        <v>550</v>
      </c>
      <c r="H21" s="718">
        <v>0</v>
      </c>
      <c r="I21" s="652">
        <v>3513.7000000000003</v>
      </c>
      <c r="J21" s="718">
        <v>1</v>
      </c>
      <c r="K21" s="652">
        <v>3</v>
      </c>
      <c r="L21" s="718">
        <v>1</v>
      </c>
      <c r="M21" s="652" t="s">
        <v>1</v>
      </c>
      <c r="N21" s="277"/>
    </row>
    <row r="22" spans="1:14" ht="14.4" customHeight="1" x14ac:dyDescent="0.3">
      <c r="A22" s="648" t="s">
        <v>2431</v>
      </c>
      <c r="B22" s="649" t="s">
        <v>2426</v>
      </c>
      <c r="C22" s="652">
        <v>6373.39</v>
      </c>
      <c r="D22" s="652">
        <v>13</v>
      </c>
      <c r="E22" s="652">
        <v>3376.3900000000003</v>
      </c>
      <c r="F22" s="718">
        <v>0.52976359519815985</v>
      </c>
      <c r="G22" s="652">
        <v>9</v>
      </c>
      <c r="H22" s="718">
        <v>0.69230769230769229</v>
      </c>
      <c r="I22" s="652">
        <v>2997</v>
      </c>
      <c r="J22" s="718">
        <v>0.47023640480184015</v>
      </c>
      <c r="K22" s="652">
        <v>4</v>
      </c>
      <c r="L22" s="718">
        <v>0.30769230769230771</v>
      </c>
      <c r="M22" s="652" t="s">
        <v>1</v>
      </c>
      <c r="N22" s="277"/>
    </row>
    <row r="23" spans="1:14" ht="14.4" customHeight="1" x14ac:dyDescent="0.3">
      <c r="A23" s="648" t="s">
        <v>2431</v>
      </c>
      <c r="B23" s="649" t="s">
        <v>2432</v>
      </c>
      <c r="C23" s="652">
        <v>9887.09</v>
      </c>
      <c r="D23" s="652">
        <v>16</v>
      </c>
      <c r="E23" s="652">
        <v>3376.3900000000003</v>
      </c>
      <c r="F23" s="718">
        <v>0.34149481798992426</v>
      </c>
      <c r="G23" s="652">
        <v>9</v>
      </c>
      <c r="H23" s="718">
        <v>0.5625</v>
      </c>
      <c r="I23" s="652">
        <v>6510.7000000000007</v>
      </c>
      <c r="J23" s="718">
        <v>0.6585051820100758</v>
      </c>
      <c r="K23" s="652">
        <v>7</v>
      </c>
      <c r="L23" s="718">
        <v>0.4375</v>
      </c>
      <c r="M23" s="652" t="s">
        <v>556</v>
      </c>
      <c r="N23" s="277"/>
    </row>
    <row r="24" spans="1:14" ht="14.4" customHeight="1" x14ac:dyDescent="0.3">
      <c r="A24" s="648" t="s">
        <v>550</v>
      </c>
      <c r="B24" s="649" t="s">
        <v>550</v>
      </c>
      <c r="C24" s="652" t="s">
        <v>550</v>
      </c>
      <c r="D24" s="652" t="s">
        <v>550</v>
      </c>
      <c r="E24" s="652" t="s">
        <v>550</v>
      </c>
      <c r="F24" s="718" t="s">
        <v>550</v>
      </c>
      <c r="G24" s="652" t="s">
        <v>550</v>
      </c>
      <c r="H24" s="718" t="s">
        <v>550</v>
      </c>
      <c r="I24" s="652" t="s">
        <v>550</v>
      </c>
      <c r="J24" s="718" t="s">
        <v>550</v>
      </c>
      <c r="K24" s="652" t="s">
        <v>550</v>
      </c>
      <c r="L24" s="718" t="s">
        <v>550</v>
      </c>
      <c r="M24" s="652" t="s">
        <v>557</v>
      </c>
      <c r="N24" s="277"/>
    </row>
    <row r="25" spans="1:14" ht="14.4" customHeight="1" x14ac:dyDescent="0.3">
      <c r="A25" s="648" t="s">
        <v>548</v>
      </c>
      <c r="B25" s="649" t="s">
        <v>551</v>
      </c>
      <c r="C25" s="652">
        <v>1406134.5399999996</v>
      </c>
      <c r="D25" s="652">
        <v>3338</v>
      </c>
      <c r="E25" s="652">
        <v>1182342.7899999998</v>
      </c>
      <c r="F25" s="718">
        <v>0.84084613268940833</v>
      </c>
      <c r="G25" s="652">
        <v>2583</v>
      </c>
      <c r="H25" s="718">
        <v>0.77381665668064714</v>
      </c>
      <c r="I25" s="652">
        <v>223791.74999999997</v>
      </c>
      <c r="J25" s="718">
        <v>0.15915386731059181</v>
      </c>
      <c r="K25" s="652">
        <v>755</v>
      </c>
      <c r="L25" s="718">
        <v>0.22618334331935291</v>
      </c>
      <c r="M25" s="652" t="s">
        <v>552</v>
      </c>
      <c r="N25" s="277"/>
    </row>
    <row r="26" spans="1:14" ht="14.4" customHeight="1" x14ac:dyDescent="0.3">
      <c r="A26" s="719" t="s">
        <v>2433</v>
      </c>
    </row>
    <row r="27" spans="1:14" ht="14.4" customHeight="1" x14ac:dyDescent="0.3">
      <c r="A27" s="720" t="s">
        <v>2434</v>
      </c>
    </row>
    <row r="28" spans="1:14" ht="14.4" customHeight="1" x14ac:dyDescent="0.3">
      <c r="A28" s="719" t="s">
        <v>2435</v>
      </c>
    </row>
  </sheetData>
  <autoFilter ref="A4:M4"/>
  <mergeCells count="4">
    <mergeCell ref="E3:H3"/>
    <mergeCell ref="C3:D3"/>
    <mergeCell ref="I3:L3"/>
    <mergeCell ref="A1:L1"/>
  </mergeCells>
  <conditionalFormatting sqref="F4 F10 F26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25">
    <cfRule type="expression" dxfId="50" priority="4">
      <formula>AND(LEFT(M11,6)&lt;&gt;"mezera",M11&lt;&gt;"")</formula>
    </cfRule>
  </conditionalFormatting>
  <conditionalFormatting sqref="A11:A25">
    <cfRule type="expression" dxfId="49" priority="2">
      <formula>AND(M11&lt;&gt;"",M11&lt;&gt;"mezeraKL")</formula>
    </cfRule>
  </conditionalFormatting>
  <conditionalFormatting sqref="F11:F25">
    <cfRule type="cellIs" dxfId="48" priority="1" operator="lessThan">
      <formula>0.6</formula>
    </cfRule>
  </conditionalFormatting>
  <conditionalFormatting sqref="B11:L25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25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312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2436</v>
      </c>
      <c r="B5" s="712">
        <v>4656.84</v>
      </c>
      <c r="C5" s="659">
        <v>1</v>
      </c>
      <c r="D5" s="725">
        <v>9</v>
      </c>
      <c r="E5" s="728" t="s">
        <v>2436</v>
      </c>
      <c r="F5" s="712">
        <v>3656.84</v>
      </c>
      <c r="G5" s="680">
        <v>0.78526210906966953</v>
      </c>
      <c r="H5" s="662">
        <v>8</v>
      </c>
      <c r="I5" s="703">
        <v>0.88888888888888884</v>
      </c>
      <c r="J5" s="731">
        <v>1000</v>
      </c>
      <c r="K5" s="680">
        <v>0.21473789093033044</v>
      </c>
      <c r="L5" s="662">
        <v>1</v>
      </c>
      <c r="M5" s="703">
        <v>0.1111111111111111</v>
      </c>
    </row>
    <row r="6" spans="1:13" ht="14.4" customHeight="1" x14ac:dyDescent="0.3">
      <c r="A6" s="722" t="s">
        <v>2437</v>
      </c>
      <c r="B6" s="713">
        <v>28288.61</v>
      </c>
      <c r="C6" s="665">
        <v>1</v>
      </c>
      <c r="D6" s="726">
        <v>39</v>
      </c>
      <c r="E6" s="729" t="s">
        <v>2437</v>
      </c>
      <c r="F6" s="713">
        <v>23870.68</v>
      </c>
      <c r="G6" s="681">
        <v>0.84382654361596421</v>
      </c>
      <c r="H6" s="668">
        <v>29</v>
      </c>
      <c r="I6" s="704">
        <v>0.74358974358974361</v>
      </c>
      <c r="J6" s="732">
        <v>4417.93</v>
      </c>
      <c r="K6" s="681">
        <v>0.15617345638403585</v>
      </c>
      <c r="L6" s="668">
        <v>10</v>
      </c>
      <c r="M6" s="704">
        <v>0.25641025641025639</v>
      </c>
    </row>
    <row r="7" spans="1:13" ht="14.4" customHeight="1" x14ac:dyDescent="0.3">
      <c r="A7" s="722" t="s">
        <v>2438</v>
      </c>
      <c r="B7" s="713">
        <v>149267.17999999996</v>
      </c>
      <c r="C7" s="665">
        <v>1</v>
      </c>
      <c r="D7" s="726">
        <v>485</v>
      </c>
      <c r="E7" s="729" t="s">
        <v>2438</v>
      </c>
      <c r="F7" s="713">
        <v>132551.96999999997</v>
      </c>
      <c r="G7" s="681">
        <v>0.88801818323358161</v>
      </c>
      <c r="H7" s="668">
        <v>397</v>
      </c>
      <c r="I7" s="704">
        <v>0.81855670103092781</v>
      </c>
      <c r="J7" s="732">
        <v>16715.21</v>
      </c>
      <c r="K7" s="681">
        <v>0.11198181676641847</v>
      </c>
      <c r="L7" s="668">
        <v>88</v>
      </c>
      <c r="M7" s="704">
        <v>0.18144329896907216</v>
      </c>
    </row>
    <row r="8" spans="1:13" ht="14.4" customHeight="1" x14ac:dyDescent="0.3">
      <c r="A8" s="722" t="s">
        <v>2439</v>
      </c>
      <c r="B8" s="713">
        <v>162555.81999999998</v>
      </c>
      <c r="C8" s="665">
        <v>1</v>
      </c>
      <c r="D8" s="726">
        <v>398</v>
      </c>
      <c r="E8" s="729" t="s">
        <v>2439</v>
      </c>
      <c r="F8" s="713">
        <v>157762.33999999997</v>
      </c>
      <c r="G8" s="681">
        <v>0.97051179096509732</v>
      </c>
      <c r="H8" s="668">
        <v>338</v>
      </c>
      <c r="I8" s="704">
        <v>0.84924623115577891</v>
      </c>
      <c r="J8" s="732">
        <v>4793.4799999999996</v>
      </c>
      <c r="K8" s="681">
        <v>2.9488209034902596E-2</v>
      </c>
      <c r="L8" s="668">
        <v>60</v>
      </c>
      <c r="M8" s="704">
        <v>0.15075376884422109</v>
      </c>
    </row>
    <row r="9" spans="1:13" ht="14.4" customHeight="1" x14ac:dyDescent="0.3">
      <c r="A9" s="722" t="s">
        <v>2440</v>
      </c>
      <c r="B9" s="713">
        <v>43587.270000000004</v>
      </c>
      <c r="C9" s="665">
        <v>1</v>
      </c>
      <c r="D9" s="726">
        <v>82</v>
      </c>
      <c r="E9" s="729" t="s">
        <v>2440</v>
      </c>
      <c r="F9" s="713">
        <v>35974.550000000003</v>
      </c>
      <c r="G9" s="681">
        <v>0.82534533592032722</v>
      </c>
      <c r="H9" s="668">
        <v>52</v>
      </c>
      <c r="I9" s="704">
        <v>0.63414634146341464</v>
      </c>
      <c r="J9" s="732">
        <v>7612.72</v>
      </c>
      <c r="K9" s="681">
        <v>0.17465466407967278</v>
      </c>
      <c r="L9" s="668">
        <v>30</v>
      </c>
      <c r="M9" s="704">
        <v>0.36585365853658536</v>
      </c>
    </row>
    <row r="10" spans="1:13" ht="14.4" customHeight="1" x14ac:dyDescent="0.3">
      <c r="A10" s="722" t="s">
        <v>2441</v>
      </c>
      <c r="B10" s="713">
        <v>60758.119999999995</v>
      </c>
      <c r="C10" s="665">
        <v>1</v>
      </c>
      <c r="D10" s="726">
        <v>116</v>
      </c>
      <c r="E10" s="729" t="s">
        <v>2441</v>
      </c>
      <c r="F10" s="713">
        <v>49994.009999999995</v>
      </c>
      <c r="G10" s="681">
        <v>0.82283668421603562</v>
      </c>
      <c r="H10" s="668">
        <v>89</v>
      </c>
      <c r="I10" s="704">
        <v>0.76724137931034486</v>
      </c>
      <c r="J10" s="732">
        <v>10764.11</v>
      </c>
      <c r="K10" s="681">
        <v>0.17716331578396438</v>
      </c>
      <c r="L10" s="668">
        <v>27</v>
      </c>
      <c r="M10" s="704">
        <v>0.23275862068965517</v>
      </c>
    </row>
    <row r="11" spans="1:13" ht="14.4" customHeight="1" x14ac:dyDescent="0.3">
      <c r="A11" s="722" t="s">
        <v>2442</v>
      </c>
      <c r="B11" s="713">
        <v>156235.37</v>
      </c>
      <c r="C11" s="665">
        <v>1</v>
      </c>
      <c r="D11" s="726">
        <v>410</v>
      </c>
      <c r="E11" s="729" t="s">
        <v>2442</v>
      </c>
      <c r="F11" s="713">
        <v>138137.57999999999</v>
      </c>
      <c r="G11" s="681">
        <v>0.88416329797791626</v>
      </c>
      <c r="H11" s="668">
        <v>320</v>
      </c>
      <c r="I11" s="704">
        <v>0.78048780487804881</v>
      </c>
      <c r="J11" s="732">
        <v>18097.79</v>
      </c>
      <c r="K11" s="681">
        <v>0.11583670202208374</v>
      </c>
      <c r="L11" s="668">
        <v>90</v>
      </c>
      <c r="M11" s="704">
        <v>0.21951219512195122</v>
      </c>
    </row>
    <row r="12" spans="1:13" ht="14.4" customHeight="1" x14ac:dyDescent="0.3">
      <c r="A12" s="722" t="s">
        <v>2443</v>
      </c>
      <c r="B12" s="713">
        <v>27065.32</v>
      </c>
      <c r="C12" s="665">
        <v>1</v>
      </c>
      <c r="D12" s="726">
        <v>60</v>
      </c>
      <c r="E12" s="729" t="s">
        <v>2443</v>
      </c>
      <c r="F12" s="713">
        <v>20423.75</v>
      </c>
      <c r="G12" s="681">
        <v>0.75460958894999208</v>
      </c>
      <c r="H12" s="668">
        <v>43</v>
      </c>
      <c r="I12" s="704">
        <v>0.71666666666666667</v>
      </c>
      <c r="J12" s="732">
        <v>6641.57</v>
      </c>
      <c r="K12" s="681">
        <v>0.24539041105000789</v>
      </c>
      <c r="L12" s="668">
        <v>17</v>
      </c>
      <c r="M12" s="704">
        <v>0.28333333333333333</v>
      </c>
    </row>
    <row r="13" spans="1:13" ht="14.4" customHeight="1" x14ac:dyDescent="0.3">
      <c r="A13" s="722" t="s">
        <v>2444</v>
      </c>
      <c r="B13" s="713">
        <v>171708.37999999995</v>
      </c>
      <c r="C13" s="665">
        <v>1</v>
      </c>
      <c r="D13" s="726">
        <v>362</v>
      </c>
      <c r="E13" s="729" t="s">
        <v>2444</v>
      </c>
      <c r="F13" s="713">
        <v>119969.07999999996</v>
      </c>
      <c r="G13" s="681">
        <v>0.69867923743733418</v>
      </c>
      <c r="H13" s="668">
        <v>230</v>
      </c>
      <c r="I13" s="704">
        <v>0.63535911602209949</v>
      </c>
      <c r="J13" s="732">
        <v>51739.299999999996</v>
      </c>
      <c r="K13" s="681">
        <v>0.30132076256266593</v>
      </c>
      <c r="L13" s="668">
        <v>132</v>
      </c>
      <c r="M13" s="704">
        <v>0.36464088397790057</v>
      </c>
    </row>
    <row r="14" spans="1:13" ht="14.4" customHeight="1" x14ac:dyDescent="0.3">
      <c r="A14" s="722" t="s">
        <v>2445</v>
      </c>
      <c r="B14" s="713">
        <v>64641.65</v>
      </c>
      <c r="C14" s="665">
        <v>1</v>
      </c>
      <c r="D14" s="726">
        <v>126</v>
      </c>
      <c r="E14" s="729" t="s">
        <v>2445</v>
      </c>
      <c r="F14" s="713">
        <v>49505.15</v>
      </c>
      <c r="G14" s="681">
        <v>0.76583982618017954</v>
      </c>
      <c r="H14" s="668">
        <v>95</v>
      </c>
      <c r="I14" s="704">
        <v>0.75396825396825395</v>
      </c>
      <c r="J14" s="732">
        <v>15136.499999999998</v>
      </c>
      <c r="K14" s="681">
        <v>0.23416017381982046</v>
      </c>
      <c r="L14" s="668">
        <v>31</v>
      </c>
      <c r="M14" s="704">
        <v>0.24603174603174602</v>
      </c>
    </row>
    <row r="15" spans="1:13" ht="14.4" customHeight="1" x14ac:dyDescent="0.3">
      <c r="A15" s="722" t="s">
        <v>2446</v>
      </c>
      <c r="B15" s="713">
        <v>43856.58</v>
      </c>
      <c r="C15" s="665">
        <v>1</v>
      </c>
      <c r="D15" s="726">
        <v>78</v>
      </c>
      <c r="E15" s="729" t="s">
        <v>2446</v>
      </c>
      <c r="F15" s="713">
        <v>25719.899999999998</v>
      </c>
      <c r="G15" s="681">
        <v>0.58645475775812883</v>
      </c>
      <c r="H15" s="668">
        <v>55</v>
      </c>
      <c r="I15" s="704">
        <v>0.70512820512820518</v>
      </c>
      <c r="J15" s="732">
        <v>18136.68</v>
      </c>
      <c r="K15" s="681">
        <v>0.41354524224187111</v>
      </c>
      <c r="L15" s="668">
        <v>23</v>
      </c>
      <c r="M15" s="704">
        <v>0.29487179487179488</v>
      </c>
    </row>
    <row r="16" spans="1:13" ht="14.4" customHeight="1" x14ac:dyDescent="0.3">
      <c r="A16" s="722" t="s">
        <v>2447</v>
      </c>
      <c r="B16" s="713">
        <v>158640.49</v>
      </c>
      <c r="C16" s="665">
        <v>1</v>
      </c>
      <c r="D16" s="726">
        <v>387</v>
      </c>
      <c r="E16" s="729" t="s">
        <v>2447</v>
      </c>
      <c r="F16" s="713">
        <v>136185.60000000001</v>
      </c>
      <c r="G16" s="681">
        <v>0.85845423195553683</v>
      </c>
      <c r="H16" s="668">
        <v>300</v>
      </c>
      <c r="I16" s="704">
        <v>0.77519379844961245</v>
      </c>
      <c r="J16" s="732">
        <v>22454.89</v>
      </c>
      <c r="K16" s="681">
        <v>0.14154576804446331</v>
      </c>
      <c r="L16" s="668">
        <v>87</v>
      </c>
      <c r="M16" s="704">
        <v>0.22480620155038761</v>
      </c>
    </row>
    <row r="17" spans="1:13" ht="14.4" customHeight="1" x14ac:dyDescent="0.3">
      <c r="A17" s="722" t="s">
        <v>2448</v>
      </c>
      <c r="B17" s="713">
        <v>44550.060000000005</v>
      </c>
      <c r="C17" s="665">
        <v>1</v>
      </c>
      <c r="D17" s="726">
        <v>79</v>
      </c>
      <c r="E17" s="729" t="s">
        <v>2448</v>
      </c>
      <c r="F17" s="713">
        <v>39833.230000000003</v>
      </c>
      <c r="G17" s="681">
        <v>0.89412292598483589</v>
      </c>
      <c r="H17" s="668">
        <v>67</v>
      </c>
      <c r="I17" s="704">
        <v>0.84810126582278478</v>
      </c>
      <c r="J17" s="732">
        <v>4716.83</v>
      </c>
      <c r="K17" s="681">
        <v>0.10587707401516405</v>
      </c>
      <c r="L17" s="668">
        <v>12</v>
      </c>
      <c r="M17" s="704">
        <v>0.15189873417721519</v>
      </c>
    </row>
    <row r="18" spans="1:13" ht="14.4" customHeight="1" x14ac:dyDescent="0.3">
      <c r="A18" s="722" t="s">
        <v>2449</v>
      </c>
      <c r="B18" s="713">
        <v>67139.990000000005</v>
      </c>
      <c r="C18" s="665">
        <v>1</v>
      </c>
      <c r="D18" s="726">
        <v>145</v>
      </c>
      <c r="E18" s="729" t="s">
        <v>2449</v>
      </c>
      <c r="F18" s="713">
        <v>58309.810000000005</v>
      </c>
      <c r="G18" s="681">
        <v>0.86848106471269959</v>
      </c>
      <c r="H18" s="668">
        <v>114</v>
      </c>
      <c r="I18" s="704">
        <v>0.78620689655172415</v>
      </c>
      <c r="J18" s="732">
        <v>8830.18</v>
      </c>
      <c r="K18" s="681">
        <v>0.13151893528730046</v>
      </c>
      <c r="L18" s="668">
        <v>31</v>
      </c>
      <c r="M18" s="704">
        <v>0.21379310344827587</v>
      </c>
    </row>
    <row r="19" spans="1:13" ht="14.4" customHeight="1" x14ac:dyDescent="0.3">
      <c r="A19" s="722" t="s">
        <v>2450</v>
      </c>
      <c r="B19" s="713">
        <v>40322.629999999997</v>
      </c>
      <c r="C19" s="665">
        <v>1</v>
      </c>
      <c r="D19" s="726">
        <v>113</v>
      </c>
      <c r="E19" s="729" t="s">
        <v>2450</v>
      </c>
      <c r="F19" s="713">
        <v>31869.55</v>
      </c>
      <c r="G19" s="681">
        <v>0.79036387259461993</v>
      </c>
      <c r="H19" s="668">
        <v>79</v>
      </c>
      <c r="I19" s="704">
        <v>0.69911504424778759</v>
      </c>
      <c r="J19" s="732">
        <v>8453.0799999999981</v>
      </c>
      <c r="K19" s="681">
        <v>0.20963612740538001</v>
      </c>
      <c r="L19" s="668">
        <v>34</v>
      </c>
      <c r="M19" s="704">
        <v>0.30088495575221241</v>
      </c>
    </row>
    <row r="20" spans="1:13" ht="14.4" customHeight="1" x14ac:dyDescent="0.3">
      <c r="A20" s="722" t="s">
        <v>2451</v>
      </c>
      <c r="B20" s="713">
        <v>0</v>
      </c>
      <c r="C20" s="665"/>
      <c r="D20" s="726">
        <v>1</v>
      </c>
      <c r="E20" s="729" t="s">
        <v>2451</v>
      </c>
      <c r="F20" s="713"/>
      <c r="G20" s="681"/>
      <c r="H20" s="668"/>
      <c r="I20" s="704">
        <v>0</v>
      </c>
      <c r="J20" s="732">
        <v>0</v>
      </c>
      <c r="K20" s="681"/>
      <c r="L20" s="668">
        <v>1</v>
      </c>
      <c r="M20" s="704">
        <v>1</v>
      </c>
    </row>
    <row r="21" spans="1:13" ht="14.4" customHeight="1" x14ac:dyDescent="0.3">
      <c r="A21" s="722" t="s">
        <v>2452</v>
      </c>
      <c r="B21" s="713">
        <v>3491.8799999999997</v>
      </c>
      <c r="C21" s="665">
        <v>1</v>
      </c>
      <c r="D21" s="726">
        <v>7</v>
      </c>
      <c r="E21" s="729" t="s">
        <v>2452</v>
      </c>
      <c r="F21" s="713">
        <v>2354.7799999999997</v>
      </c>
      <c r="G21" s="681">
        <v>0.67435879812593791</v>
      </c>
      <c r="H21" s="668">
        <v>5</v>
      </c>
      <c r="I21" s="704">
        <v>0.7142857142857143</v>
      </c>
      <c r="J21" s="732">
        <v>1137.0999999999999</v>
      </c>
      <c r="K21" s="681">
        <v>0.32564120187406209</v>
      </c>
      <c r="L21" s="668">
        <v>2</v>
      </c>
      <c r="M21" s="704">
        <v>0.2857142857142857</v>
      </c>
    </row>
    <row r="22" spans="1:13" ht="14.4" customHeight="1" thickBot="1" x14ac:dyDescent="0.35">
      <c r="A22" s="723" t="s">
        <v>2453</v>
      </c>
      <c r="B22" s="714">
        <v>179368.34999999995</v>
      </c>
      <c r="C22" s="671">
        <v>1</v>
      </c>
      <c r="D22" s="727">
        <v>441</v>
      </c>
      <c r="E22" s="730" t="s">
        <v>2453</v>
      </c>
      <c r="F22" s="714">
        <v>156223.96999999994</v>
      </c>
      <c r="G22" s="682">
        <v>0.87096731391017412</v>
      </c>
      <c r="H22" s="674">
        <v>362</v>
      </c>
      <c r="I22" s="705">
        <v>0.82086167800453513</v>
      </c>
      <c r="J22" s="733">
        <v>23144.38</v>
      </c>
      <c r="K22" s="682">
        <v>0.12903268608982582</v>
      </c>
      <c r="L22" s="674">
        <v>79</v>
      </c>
      <c r="M22" s="705">
        <v>0.17913832199546487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7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3287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312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1406134.54</v>
      </c>
      <c r="N3" s="70">
        <f>SUBTOTAL(9,N7:N1048576)</f>
        <v>5381</v>
      </c>
      <c r="O3" s="70">
        <f>SUBTOTAL(9,O7:O1048576)</f>
        <v>3338</v>
      </c>
      <c r="P3" s="70">
        <f>SUBTOTAL(9,P7:P1048576)</f>
        <v>1182342.7900000012</v>
      </c>
      <c r="Q3" s="71">
        <f>IF(M3=0,0,P3/M3)</f>
        <v>0.84084613268940911</v>
      </c>
      <c r="R3" s="70">
        <f>SUBTOTAL(9,R7:R1048576)</f>
        <v>4332</v>
      </c>
      <c r="S3" s="71">
        <f>IF(N3=0,0,R3/N3)</f>
        <v>0.80505482252369454</v>
      </c>
      <c r="T3" s="70">
        <f>SUBTOTAL(9,T7:T1048576)</f>
        <v>2583</v>
      </c>
      <c r="U3" s="72">
        <f>IF(O3=0,0,T3/O3)</f>
        <v>0.77381665668064714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31</v>
      </c>
      <c r="B7" s="740" t="s">
        <v>549</v>
      </c>
      <c r="C7" s="740" t="s">
        <v>2427</v>
      </c>
      <c r="D7" s="741" t="s">
        <v>3284</v>
      </c>
      <c r="E7" s="742" t="s">
        <v>2437</v>
      </c>
      <c r="F7" s="740" t="s">
        <v>2424</v>
      </c>
      <c r="G7" s="740" t="s">
        <v>2454</v>
      </c>
      <c r="H7" s="740" t="s">
        <v>1188</v>
      </c>
      <c r="I7" s="740" t="s">
        <v>1485</v>
      </c>
      <c r="J7" s="740" t="s">
        <v>2285</v>
      </c>
      <c r="K7" s="740" t="s">
        <v>2286</v>
      </c>
      <c r="L7" s="743">
        <v>149.52000000000001</v>
      </c>
      <c r="M7" s="743">
        <v>149.52000000000001</v>
      </c>
      <c r="N7" s="740">
        <v>1</v>
      </c>
      <c r="O7" s="744">
        <v>1</v>
      </c>
      <c r="P7" s="743"/>
      <c r="Q7" s="745">
        <v>0</v>
      </c>
      <c r="R7" s="740"/>
      <c r="S7" s="745">
        <v>0</v>
      </c>
      <c r="T7" s="744"/>
      <c r="U7" s="235">
        <v>0</v>
      </c>
    </row>
    <row r="8" spans="1:21" ht="14.4" customHeight="1" x14ac:dyDescent="0.3">
      <c r="A8" s="664">
        <v>31</v>
      </c>
      <c r="B8" s="665" t="s">
        <v>549</v>
      </c>
      <c r="C8" s="665" t="s">
        <v>2427</v>
      </c>
      <c r="D8" s="746" t="s">
        <v>3284</v>
      </c>
      <c r="E8" s="747" t="s">
        <v>2437</v>
      </c>
      <c r="F8" s="665" t="s">
        <v>2424</v>
      </c>
      <c r="G8" s="665" t="s">
        <v>2455</v>
      </c>
      <c r="H8" s="665" t="s">
        <v>1188</v>
      </c>
      <c r="I8" s="665" t="s">
        <v>2456</v>
      </c>
      <c r="J8" s="665" t="s">
        <v>1345</v>
      </c>
      <c r="K8" s="665" t="s">
        <v>2457</v>
      </c>
      <c r="L8" s="666">
        <v>543.39</v>
      </c>
      <c r="M8" s="666">
        <v>3260.34</v>
      </c>
      <c r="N8" s="665">
        <v>6</v>
      </c>
      <c r="O8" s="748">
        <v>1.5</v>
      </c>
      <c r="P8" s="666">
        <v>3260.34</v>
      </c>
      <c r="Q8" s="681">
        <v>1</v>
      </c>
      <c r="R8" s="665">
        <v>6</v>
      </c>
      <c r="S8" s="681">
        <v>1</v>
      </c>
      <c r="T8" s="748">
        <v>1.5</v>
      </c>
      <c r="U8" s="704">
        <v>1</v>
      </c>
    </row>
    <row r="9" spans="1:21" ht="14.4" customHeight="1" x14ac:dyDescent="0.3">
      <c r="A9" s="664">
        <v>31</v>
      </c>
      <c r="B9" s="665" t="s">
        <v>549</v>
      </c>
      <c r="C9" s="665" t="s">
        <v>2427</v>
      </c>
      <c r="D9" s="746" t="s">
        <v>3284</v>
      </c>
      <c r="E9" s="747" t="s">
        <v>2437</v>
      </c>
      <c r="F9" s="665" t="s">
        <v>2424</v>
      </c>
      <c r="G9" s="665" t="s">
        <v>2458</v>
      </c>
      <c r="H9" s="665" t="s">
        <v>550</v>
      </c>
      <c r="I9" s="665" t="s">
        <v>696</v>
      </c>
      <c r="J9" s="665" t="s">
        <v>2459</v>
      </c>
      <c r="K9" s="665" t="s">
        <v>2460</v>
      </c>
      <c r="L9" s="666">
        <v>0</v>
      </c>
      <c r="M9" s="666">
        <v>0</v>
      </c>
      <c r="N9" s="665">
        <v>2</v>
      </c>
      <c r="O9" s="748">
        <v>1.5</v>
      </c>
      <c r="P9" s="666">
        <v>0</v>
      </c>
      <c r="Q9" s="681"/>
      <c r="R9" s="665">
        <v>2</v>
      </c>
      <c r="S9" s="681">
        <v>1</v>
      </c>
      <c r="T9" s="748">
        <v>1.5</v>
      </c>
      <c r="U9" s="704">
        <v>1</v>
      </c>
    </row>
    <row r="10" spans="1:21" ht="14.4" customHeight="1" x14ac:dyDescent="0.3">
      <c r="A10" s="664">
        <v>31</v>
      </c>
      <c r="B10" s="665" t="s">
        <v>549</v>
      </c>
      <c r="C10" s="665" t="s">
        <v>2427</v>
      </c>
      <c r="D10" s="746" t="s">
        <v>3284</v>
      </c>
      <c r="E10" s="747" t="s">
        <v>2437</v>
      </c>
      <c r="F10" s="665" t="s">
        <v>2426</v>
      </c>
      <c r="G10" s="665" t="s">
        <v>2461</v>
      </c>
      <c r="H10" s="665" t="s">
        <v>550</v>
      </c>
      <c r="I10" s="665" t="s">
        <v>2462</v>
      </c>
      <c r="J10" s="665" t="s">
        <v>2463</v>
      </c>
      <c r="K10" s="665" t="s">
        <v>2464</v>
      </c>
      <c r="L10" s="666">
        <v>35.130000000000003</v>
      </c>
      <c r="M10" s="666">
        <v>491.82</v>
      </c>
      <c r="N10" s="665">
        <v>14</v>
      </c>
      <c r="O10" s="748">
        <v>7</v>
      </c>
      <c r="P10" s="666">
        <v>491.82</v>
      </c>
      <c r="Q10" s="681">
        <v>1</v>
      </c>
      <c r="R10" s="665">
        <v>14</v>
      </c>
      <c r="S10" s="681">
        <v>1</v>
      </c>
      <c r="T10" s="748">
        <v>7</v>
      </c>
      <c r="U10" s="704">
        <v>1</v>
      </c>
    </row>
    <row r="11" spans="1:21" ht="14.4" customHeight="1" x14ac:dyDescent="0.3">
      <c r="A11" s="664">
        <v>31</v>
      </c>
      <c r="B11" s="665" t="s">
        <v>549</v>
      </c>
      <c r="C11" s="665" t="s">
        <v>2427</v>
      </c>
      <c r="D11" s="746" t="s">
        <v>3284</v>
      </c>
      <c r="E11" s="747" t="s">
        <v>2437</v>
      </c>
      <c r="F11" s="665" t="s">
        <v>2426</v>
      </c>
      <c r="G11" s="665" t="s">
        <v>2465</v>
      </c>
      <c r="H11" s="665" t="s">
        <v>550</v>
      </c>
      <c r="I11" s="665" t="s">
        <v>2466</v>
      </c>
      <c r="J11" s="665" t="s">
        <v>2467</v>
      </c>
      <c r="K11" s="665" t="s">
        <v>2468</v>
      </c>
      <c r="L11" s="666">
        <v>410</v>
      </c>
      <c r="M11" s="666">
        <v>820</v>
      </c>
      <c r="N11" s="665">
        <v>2</v>
      </c>
      <c r="O11" s="748">
        <v>2</v>
      </c>
      <c r="P11" s="666"/>
      <c r="Q11" s="681">
        <v>0</v>
      </c>
      <c r="R11" s="665"/>
      <c r="S11" s="681">
        <v>0</v>
      </c>
      <c r="T11" s="748"/>
      <c r="U11" s="704">
        <v>0</v>
      </c>
    </row>
    <row r="12" spans="1:21" ht="14.4" customHeight="1" x14ac:dyDescent="0.3">
      <c r="A12" s="664">
        <v>31</v>
      </c>
      <c r="B12" s="665" t="s">
        <v>549</v>
      </c>
      <c r="C12" s="665" t="s">
        <v>2427</v>
      </c>
      <c r="D12" s="746" t="s">
        <v>3284</v>
      </c>
      <c r="E12" s="747" t="s">
        <v>2437</v>
      </c>
      <c r="F12" s="665" t="s">
        <v>2426</v>
      </c>
      <c r="G12" s="665" t="s">
        <v>2469</v>
      </c>
      <c r="H12" s="665" t="s">
        <v>550</v>
      </c>
      <c r="I12" s="665" t="s">
        <v>2470</v>
      </c>
      <c r="J12" s="665" t="s">
        <v>2471</v>
      </c>
      <c r="K12" s="665" t="s">
        <v>2472</v>
      </c>
      <c r="L12" s="666">
        <v>971.25</v>
      </c>
      <c r="M12" s="666">
        <v>971.25</v>
      </c>
      <c r="N12" s="665">
        <v>1</v>
      </c>
      <c r="O12" s="748">
        <v>1</v>
      </c>
      <c r="P12" s="666">
        <v>971.25</v>
      </c>
      <c r="Q12" s="681">
        <v>1</v>
      </c>
      <c r="R12" s="665">
        <v>1</v>
      </c>
      <c r="S12" s="681">
        <v>1</v>
      </c>
      <c r="T12" s="748">
        <v>1</v>
      </c>
      <c r="U12" s="704">
        <v>1</v>
      </c>
    </row>
    <row r="13" spans="1:21" ht="14.4" customHeight="1" x14ac:dyDescent="0.3">
      <c r="A13" s="664">
        <v>31</v>
      </c>
      <c r="B13" s="665" t="s">
        <v>549</v>
      </c>
      <c r="C13" s="665" t="s">
        <v>2427</v>
      </c>
      <c r="D13" s="746" t="s">
        <v>3284</v>
      </c>
      <c r="E13" s="747" t="s">
        <v>2437</v>
      </c>
      <c r="F13" s="665" t="s">
        <v>2426</v>
      </c>
      <c r="G13" s="665" t="s">
        <v>2473</v>
      </c>
      <c r="H13" s="665" t="s">
        <v>550</v>
      </c>
      <c r="I13" s="665" t="s">
        <v>2474</v>
      </c>
      <c r="J13" s="665" t="s">
        <v>2475</v>
      </c>
      <c r="K13" s="665" t="s">
        <v>2476</v>
      </c>
      <c r="L13" s="666">
        <v>200</v>
      </c>
      <c r="M13" s="666">
        <v>1400</v>
      </c>
      <c r="N13" s="665">
        <v>7</v>
      </c>
      <c r="O13" s="748">
        <v>4</v>
      </c>
      <c r="P13" s="666"/>
      <c r="Q13" s="681">
        <v>0</v>
      </c>
      <c r="R13" s="665"/>
      <c r="S13" s="681">
        <v>0</v>
      </c>
      <c r="T13" s="748"/>
      <c r="U13" s="704">
        <v>0</v>
      </c>
    </row>
    <row r="14" spans="1:21" ht="14.4" customHeight="1" x14ac:dyDescent="0.3">
      <c r="A14" s="664">
        <v>31</v>
      </c>
      <c r="B14" s="665" t="s">
        <v>549</v>
      </c>
      <c r="C14" s="665" t="s">
        <v>2427</v>
      </c>
      <c r="D14" s="746" t="s">
        <v>3284</v>
      </c>
      <c r="E14" s="747" t="s">
        <v>2438</v>
      </c>
      <c r="F14" s="665" t="s">
        <v>2424</v>
      </c>
      <c r="G14" s="665" t="s">
        <v>2477</v>
      </c>
      <c r="H14" s="665" t="s">
        <v>550</v>
      </c>
      <c r="I14" s="665" t="s">
        <v>570</v>
      </c>
      <c r="J14" s="665" t="s">
        <v>2343</v>
      </c>
      <c r="K14" s="665" t="s">
        <v>2342</v>
      </c>
      <c r="L14" s="666">
        <v>0</v>
      </c>
      <c r="M14" s="666">
        <v>0</v>
      </c>
      <c r="N14" s="665">
        <v>6</v>
      </c>
      <c r="O14" s="748">
        <v>3</v>
      </c>
      <c r="P14" s="666">
        <v>0</v>
      </c>
      <c r="Q14" s="681"/>
      <c r="R14" s="665">
        <v>2</v>
      </c>
      <c r="S14" s="681">
        <v>0.33333333333333331</v>
      </c>
      <c r="T14" s="748">
        <v>1</v>
      </c>
      <c r="U14" s="704">
        <v>0.33333333333333331</v>
      </c>
    </row>
    <row r="15" spans="1:21" ht="14.4" customHeight="1" x14ac:dyDescent="0.3">
      <c r="A15" s="664">
        <v>31</v>
      </c>
      <c r="B15" s="665" t="s">
        <v>549</v>
      </c>
      <c r="C15" s="665" t="s">
        <v>2427</v>
      </c>
      <c r="D15" s="746" t="s">
        <v>3284</v>
      </c>
      <c r="E15" s="747" t="s">
        <v>2438</v>
      </c>
      <c r="F15" s="665" t="s">
        <v>2424</v>
      </c>
      <c r="G15" s="665" t="s">
        <v>2478</v>
      </c>
      <c r="H15" s="665" t="s">
        <v>550</v>
      </c>
      <c r="I15" s="665" t="s">
        <v>2479</v>
      </c>
      <c r="J15" s="665" t="s">
        <v>807</v>
      </c>
      <c r="K15" s="665" t="s">
        <v>2371</v>
      </c>
      <c r="L15" s="666">
        <v>0</v>
      </c>
      <c r="M15" s="666">
        <v>0</v>
      </c>
      <c r="N15" s="665">
        <v>1</v>
      </c>
      <c r="O15" s="748">
        <v>0.5</v>
      </c>
      <c r="P15" s="666">
        <v>0</v>
      </c>
      <c r="Q15" s="681"/>
      <c r="R15" s="665">
        <v>1</v>
      </c>
      <c r="S15" s="681">
        <v>1</v>
      </c>
      <c r="T15" s="748">
        <v>0.5</v>
      </c>
      <c r="U15" s="704">
        <v>1</v>
      </c>
    </row>
    <row r="16" spans="1:21" ht="14.4" customHeight="1" x14ac:dyDescent="0.3">
      <c r="A16" s="664">
        <v>31</v>
      </c>
      <c r="B16" s="665" t="s">
        <v>549</v>
      </c>
      <c r="C16" s="665" t="s">
        <v>2427</v>
      </c>
      <c r="D16" s="746" t="s">
        <v>3284</v>
      </c>
      <c r="E16" s="747" t="s">
        <v>2438</v>
      </c>
      <c r="F16" s="665" t="s">
        <v>2424</v>
      </c>
      <c r="G16" s="665" t="s">
        <v>2454</v>
      </c>
      <c r="H16" s="665" t="s">
        <v>550</v>
      </c>
      <c r="I16" s="665" t="s">
        <v>2480</v>
      </c>
      <c r="J16" s="665" t="s">
        <v>2088</v>
      </c>
      <c r="K16" s="665" t="s">
        <v>2481</v>
      </c>
      <c r="L16" s="666">
        <v>0</v>
      </c>
      <c r="M16" s="666">
        <v>0</v>
      </c>
      <c r="N16" s="665">
        <v>1</v>
      </c>
      <c r="O16" s="748">
        <v>1</v>
      </c>
      <c r="P16" s="666">
        <v>0</v>
      </c>
      <c r="Q16" s="681"/>
      <c r="R16" s="665">
        <v>1</v>
      </c>
      <c r="S16" s="681">
        <v>1</v>
      </c>
      <c r="T16" s="748">
        <v>1</v>
      </c>
      <c r="U16" s="704">
        <v>1</v>
      </c>
    </row>
    <row r="17" spans="1:21" ht="14.4" customHeight="1" x14ac:dyDescent="0.3">
      <c r="A17" s="664">
        <v>31</v>
      </c>
      <c r="B17" s="665" t="s">
        <v>549</v>
      </c>
      <c r="C17" s="665" t="s">
        <v>2427</v>
      </c>
      <c r="D17" s="746" t="s">
        <v>3284</v>
      </c>
      <c r="E17" s="747" t="s">
        <v>2438</v>
      </c>
      <c r="F17" s="665" t="s">
        <v>2424</v>
      </c>
      <c r="G17" s="665" t="s">
        <v>2454</v>
      </c>
      <c r="H17" s="665" t="s">
        <v>1188</v>
      </c>
      <c r="I17" s="665" t="s">
        <v>1481</v>
      </c>
      <c r="J17" s="665" t="s">
        <v>2088</v>
      </c>
      <c r="K17" s="665" t="s">
        <v>2282</v>
      </c>
      <c r="L17" s="666">
        <v>154.36000000000001</v>
      </c>
      <c r="M17" s="666">
        <v>463.08000000000004</v>
      </c>
      <c r="N17" s="665">
        <v>3</v>
      </c>
      <c r="O17" s="748">
        <v>2</v>
      </c>
      <c r="P17" s="666">
        <v>308.72000000000003</v>
      </c>
      <c r="Q17" s="681">
        <v>0.66666666666666663</v>
      </c>
      <c r="R17" s="665">
        <v>2</v>
      </c>
      <c r="S17" s="681">
        <v>0.66666666666666663</v>
      </c>
      <c r="T17" s="748">
        <v>1.5</v>
      </c>
      <c r="U17" s="704">
        <v>0.75</v>
      </c>
    </row>
    <row r="18" spans="1:21" ht="14.4" customHeight="1" x14ac:dyDescent="0.3">
      <c r="A18" s="664">
        <v>31</v>
      </c>
      <c r="B18" s="665" t="s">
        <v>549</v>
      </c>
      <c r="C18" s="665" t="s">
        <v>2427</v>
      </c>
      <c r="D18" s="746" t="s">
        <v>3284</v>
      </c>
      <c r="E18" s="747" t="s">
        <v>2438</v>
      </c>
      <c r="F18" s="665" t="s">
        <v>2424</v>
      </c>
      <c r="G18" s="665" t="s">
        <v>2454</v>
      </c>
      <c r="H18" s="665" t="s">
        <v>1188</v>
      </c>
      <c r="I18" s="665" t="s">
        <v>1485</v>
      </c>
      <c r="J18" s="665" t="s">
        <v>2285</v>
      </c>
      <c r="K18" s="665" t="s">
        <v>2286</v>
      </c>
      <c r="L18" s="666">
        <v>149.52000000000001</v>
      </c>
      <c r="M18" s="666">
        <v>149.52000000000001</v>
      </c>
      <c r="N18" s="665">
        <v>1</v>
      </c>
      <c r="O18" s="748">
        <v>0.5</v>
      </c>
      <c r="P18" s="666">
        <v>149.52000000000001</v>
      </c>
      <c r="Q18" s="681">
        <v>1</v>
      </c>
      <c r="R18" s="665">
        <v>1</v>
      </c>
      <c r="S18" s="681">
        <v>1</v>
      </c>
      <c r="T18" s="748">
        <v>0.5</v>
      </c>
      <c r="U18" s="704">
        <v>1</v>
      </c>
    </row>
    <row r="19" spans="1:21" ht="14.4" customHeight="1" x14ac:dyDescent="0.3">
      <c r="A19" s="664">
        <v>31</v>
      </c>
      <c r="B19" s="665" t="s">
        <v>549</v>
      </c>
      <c r="C19" s="665" t="s">
        <v>2427</v>
      </c>
      <c r="D19" s="746" t="s">
        <v>3284</v>
      </c>
      <c r="E19" s="747" t="s">
        <v>2438</v>
      </c>
      <c r="F19" s="665" t="s">
        <v>2424</v>
      </c>
      <c r="G19" s="665" t="s">
        <v>2454</v>
      </c>
      <c r="H19" s="665" t="s">
        <v>1188</v>
      </c>
      <c r="I19" s="665" t="s">
        <v>2087</v>
      </c>
      <c r="J19" s="665" t="s">
        <v>2088</v>
      </c>
      <c r="K19" s="665" t="s">
        <v>2482</v>
      </c>
      <c r="L19" s="666">
        <v>225.06</v>
      </c>
      <c r="M19" s="666">
        <v>225.06</v>
      </c>
      <c r="N19" s="665">
        <v>1</v>
      </c>
      <c r="O19" s="748">
        <v>0.5</v>
      </c>
      <c r="P19" s="666"/>
      <c r="Q19" s="681">
        <v>0</v>
      </c>
      <c r="R19" s="665"/>
      <c r="S19" s="681">
        <v>0</v>
      </c>
      <c r="T19" s="748"/>
      <c r="U19" s="704">
        <v>0</v>
      </c>
    </row>
    <row r="20" spans="1:21" ht="14.4" customHeight="1" x14ac:dyDescent="0.3">
      <c r="A20" s="664">
        <v>31</v>
      </c>
      <c r="B20" s="665" t="s">
        <v>549</v>
      </c>
      <c r="C20" s="665" t="s">
        <v>2427</v>
      </c>
      <c r="D20" s="746" t="s">
        <v>3284</v>
      </c>
      <c r="E20" s="747" t="s">
        <v>2438</v>
      </c>
      <c r="F20" s="665" t="s">
        <v>2424</v>
      </c>
      <c r="G20" s="665" t="s">
        <v>2483</v>
      </c>
      <c r="H20" s="665" t="s">
        <v>550</v>
      </c>
      <c r="I20" s="665" t="s">
        <v>2484</v>
      </c>
      <c r="J20" s="665" t="s">
        <v>1298</v>
      </c>
      <c r="K20" s="665" t="s">
        <v>2485</v>
      </c>
      <c r="L20" s="666">
        <v>0</v>
      </c>
      <c r="M20" s="666">
        <v>0</v>
      </c>
      <c r="N20" s="665">
        <v>1</v>
      </c>
      <c r="O20" s="748">
        <v>0.5</v>
      </c>
      <c r="P20" s="666">
        <v>0</v>
      </c>
      <c r="Q20" s="681"/>
      <c r="R20" s="665">
        <v>1</v>
      </c>
      <c r="S20" s="681">
        <v>1</v>
      </c>
      <c r="T20" s="748">
        <v>0.5</v>
      </c>
      <c r="U20" s="704">
        <v>1</v>
      </c>
    </row>
    <row r="21" spans="1:21" ht="14.4" customHeight="1" x14ac:dyDescent="0.3">
      <c r="A21" s="664">
        <v>31</v>
      </c>
      <c r="B21" s="665" t="s">
        <v>549</v>
      </c>
      <c r="C21" s="665" t="s">
        <v>2427</v>
      </c>
      <c r="D21" s="746" t="s">
        <v>3284</v>
      </c>
      <c r="E21" s="747" t="s">
        <v>2438</v>
      </c>
      <c r="F21" s="665" t="s">
        <v>2424</v>
      </c>
      <c r="G21" s="665" t="s">
        <v>2486</v>
      </c>
      <c r="H21" s="665" t="s">
        <v>550</v>
      </c>
      <c r="I21" s="665" t="s">
        <v>2487</v>
      </c>
      <c r="J21" s="665" t="s">
        <v>1398</v>
      </c>
      <c r="K21" s="665" t="s">
        <v>2294</v>
      </c>
      <c r="L21" s="666">
        <v>0</v>
      </c>
      <c r="M21" s="666">
        <v>0</v>
      </c>
      <c r="N21" s="665">
        <v>2</v>
      </c>
      <c r="O21" s="748">
        <v>1</v>
      </c>
      <c r="P21" s="666">
        <v>0</v>
      </c>
      <c r="Q21" s="681"/>
      <c r="R21" s="665">
        <v>2</v>
      </c>
      <c r="S21" s="681">
        <v>1</v>
      </c>
      <c r="T21" s="748">
        <v>1</v>
      </c>
      <c r="U21" s="704">
        <v>1</v>
      </c>
    </row>
    <row r="22" spans="1:21" ht="14.4" customHeight="1" x14ac:dyDescent="0.3">
      <c r="A22" s="664">
        <v>31</v>
      </c>
      <c r="B22" s="665" t="s">
        <v>549</v>
      </c>
      <c r="C22" s="665" t="s">
        <v>2427</v>
      </c>
      <c r="D22" s="746" t="s">
        <v>3284</v>
      </c>
      <c r="E22" s="747" t="s">
        <v>2438</v>
      </c>
      <c r="F22" s="665" t="s">
        <v>2424</v>
      </c>
      <c r="G22" s="665" t="s">
        <v>2488</v>
      </c>
      <c r="H22" s="665" t="s">
        <v>550</v>
      </c>
      <c r="I22" s="665" t="s">
        <v>2489</v>
      </c>
      <c r="J22" s="665" t="s">
        <v>1474</v>
      </c>
      <c r="K22" s="665" t="s">
        <v>2490</v>
      </c>
      <c r="L22" s="666">
        <v>391.67</v>
      </c>
      <c r="M22" s="666">
        <v>391.67</v>
      </c>
      <c r="N22" s="665">
        <v>1</v>
      </c>
      <c r="O22" s="748">
        <v>0.5</v>
      </c>
      <c r="P22" s="666">
        <v>391.67</v>
      </c>
      <c r="Q22" s="681">
        <v>1</v>
      </c>
      <c r="R22" s="665">
        <v>1</v>
      </c>
      <c r="S22" s="681">
        <v>1</v>
      </c>
      <c r="T22" s="748">
        <v>0.5</v>
      </c>
      <c r="U22" s="704">
        <v>1</v>
      </c>
    </row>
    <row r="23" spans="1:21" ht="14.4" customHeight="1" x14ac:dyDescent="0.3">
      <c r="A23" s="664">
        <v>31</v>
      </c>
      <c r="B23" s="665" t="s">
        <v>549</v>
      </c>
      <c r="C23" s="665" t="s">
        <v>2427</v>
      </c>
      <c r="D23" s="746" t="s">
        <v>3284</v>
      </c>
      <c r="E23" s="747" t="s">
        <v>2438</v>
      </c>
      <c r="F23" s="665" t="s">
        <v>2424</v>
      </c>
      <c r="G23" s="665" t="s">
        <v>2491</v>
      </c>
      <c r="H23" s="665" t="s">
        <v>550</v>
      </c>
      <c r="I23" s="665" t="s">
        <v>892</v>
      </c>
      <c r="J23" s="665" t="s">
        <v>893</v>
      </c>
      <c r="K23" s="665" t="s">
        <v>2492</v>
      </c>
      <c r="L23" s="666">
        <v>54.81</v>
      </c>
      <c r="M23" s="666">
        <v>164.43</v>
      </c>
      <c r="N23" s="665">
        <v>3</v>
      </c>
      <c r="O23" s="748">
        <v>2.5</v>
      </c>
      <c r="P23" s="666">
        <v>164.43</v>
      </c>
      <c r="Q23" s="681">
        <v>1</v>
      </c>
      <c r="R23" s="665">
        <v>3</v>
      </c>
      <c r="S23" s="681">
        <v>1</v>
      </c>
      <c r="T23" s="748">
        <v>2.5</v>
      </c>
      <c r="U23" s="704">
        <v>1</v>
      </c>
    </row>
    <row r="24" spans="1:21" ht="14.4" customHeight="1" x14ac:dyDescent="0.3">
      <c r="A24" s="664">
        <v>31</v>
      </c>
      <c r="B24" s="665" t="s">
        <v>549</v>
      </c>
      <c r="C24" s="665" t="s">
        <v>2427</v>
      </c>
      <c r="D24" s="746" t="s">
        <v>3284</v>
      </c>
      <c r="E24" s="747" t="s">
        <v>2438</v>
      </c>
      <c r="F24" s="665" t="s">
        <v>2424</v>
      </c>
      <c r="G24" s="665" t="s">
        <v>2491</v>
      </c>
      <c r="H24" s="665" t="s">
        <v>550</v>
      </c>
      <c r="I24" s="665" t="s">
        <v>2493</v>
      </c>
      <c r="J24" s="665" t="s">
        <v>893</v>
      </c>
      <c r="K24" s="665" t="s">
        <v>2494</v>
      </c>
      <c r="L24" s="666">
        <v>0</v>
      </c>
      <c r="M24" s="666">
        <v>0</v>
      </c>
      <c r="N24" s="665">
        <v>2</v>
      </c>
      <c r="O24" s="748">
        <v>2</v>
      </c>
      <c r="P24" s="666"/>
      <c r="Q24" s="681"/>
      <c r="R24" s="665"/>
      <c r="S24" s="681">
        <v>0</v>
      </c>
      <c r="T24" s="748"/>
      <c r="U24" s="704">
        <v>0</v>
      </c>
    </row>
    <row r="25" spans="1:21" ht="14.4" customHeight="1" x14ac:dyDescent="0.3">
      <c r="A25" s="664">
        <v>31</v>
      </c>
      <c r="B25" s="665" t="s">
        <v>549</v>
      </c>
      <c r="C25" s="665" t="s">
        <v>2427</v>
      </c>
      <c r="D25" s="746" t="s">
        <v>3284</v>
      </c>
      <c r="E25" s="747" t="s">
        <v>2438</v>
      </c>
      <c r="F25" s="665" t="s">
        <v>2424</v>
      </c>
      <c r="G25" s="665" t="s">
        <v>2495</v>
      </c>
      <c r="H25" s="665" t="s">
        <v>550</v>
      </c>
      <c r="I25" s="665" t="s">
        <v>2496</v>
      </c>
      <c r="J25" s="665" t="s">
        <v>2497</v>
      </c>
      <c r="K25" s="665" t="s">
        <v>2498</v>
      </c>
      <c r="L25" s="666">
        <v>0</v>
      </c>
      <c r="M25" s="666">
        <v>0</v>
      </c>
      <c r="N25" s="665">
        <v>1</v>
      </c>
      <c r="O25" s="748">
        <v>0.5</v>
      </c>
      <c r="P25" s="666"/>
      <c r="Q25" s="681"/>
      <c r="R25" s="665"/>
      <c r="S25" s="681">
        <v>0</v>
      </c>
      <c r="T25" s="748"/>
      <c r="U25" s="704">
        <v>0</v>
      </c>
    </row>
    <row r="26" spans="1:21" ht="14.4" customHeight="1" x14ac:dyDescent="0.3">
      <c r="A26" s="664">
        <v>31</v>
      </c>
      <c r="B26" s="665" t="s">
        <v>549</v>
      </c>
      <c r="C26" s="665" t="s">
        <v>2427</v>
      </c>
      <c r="D26" s="746" t="s">
        <v>3284</v>
      </c>
      <c r="E26" s="747" t="s">
        <v>2438</v>
      </c>
      <c r="F26" s="665" t="s">
        <v>2424</v>
      </c>
      <c r="G26" s="665" t="s">
        <v>2499</v>
      </c>
      <c r="H26" s="665" t="s">
        <v>1188</v>
      </c>
      <c r="I26" s="665" t="s">
        <v>2500</v>
      </c>
      <c r="J26" s="665" t="s">
        <v>2501</v>
      </c>
      <c r="K26" s="665" t="s">
        <v>2261</v>
      </c>
      <c r="L26" s="666">
        <v>132</v>
      </c>
      <c r="M26" s="666">
        <v>132</v>
      </c>
      <c r="N26" s="665">
        <v>1</v>
      </c>
      <c r="O26" s="748">
        <v>0.5</v>
      </c>
      <c r="P26" s="666">
        <v>132</v>
      </c>
      <c r="Q26" s="681">
        <v>1</v>
      </c>
      <c r="R26" s="665">
        <v>1</v>
      </c>
      <c r="S26" s="681">
        <v>1</v>
      </c>
      <c r="T26" s="748">
        <v>0.5</v>
      </c>
      <c r="U26" s="704">
        <v>1</v>
      </c>
    </row>
    <row r="27" spans="1:21" ht="14.4" customHeight="1" x14ac:dyDescent="0.3">
      <c r="A27" s="664">
        <v>31</v>
      </c>
      <c r="B27" s="665" t="s">
        <v>549</v>
      </c>
      <c r="C27" s="665" t="s">
        <v>2427</v>
      </c>
      <c r="D27" s="746" t="s">
        <v>3284</v>
      </c>
      <c r="E27" s="747" t="s">
        <v>2438</v>
      </c>
      <c r="F27" s="665" t="s">
        <v>2424</v>
      </c>
      <c r="G27" s="665" t="s">
        <v>2502</v>
      </c>
      <c r="H27" s="665" t="s">
        <v>550</v>
      </c>
      <c r="I27" s="665" t="s">
        <v>969</v>
      </c>
      <c r="J27" s="665" t="s">
        <v>970</v>
      </c>
      <c r="K27" s="665" t="s">
        <v>2503</v>
      </c>
      <c r="L27" s="666">
        <v>0</v>
      </c>
      <c r="M27" s="666">
        <v>0</v>
      </c>
      <c r="N27" s="665">
        <v>2</v>
      </c>
      <c r="O27" s="748">
        <v>1</v>
      </c>
      <c r="P27" s="666">
        <v>0</v>
      </c>
      <c r="Q27" s="681"/>
      <c r="R27" s="665">
        <v>2</v>
      </c>
      <c r="S27" s="681">
        <v>1</v>
      </c>
      <c r="T27" s="748">
        <v>1</v>
      </c>
      <c r="U27" s="704">
        <v>1</v>
      </c>
    </row>
    <row r="28" spans="1:21" ht="14.4" customHeight="1" x14ac:dyDescent="0.3">
      <c r="A28" s="664">
        <v>31</v>
      </c>
      <c r="B28" s="665" t="s">
        <v>549</v>
      </c>
      <c r="C28" s="665" t="s">
        <v>2427</v>
      </c>
      <c r="D28" s="746" t="s">
        <v>3284</v>
      </c>
      <c r="E28" s="747" t="s">
        <v>2438</v>
      </c>
      <c r="F28" s="665" t="s">
        <v>2424</v>
      </c>
      <c r="G28" s="665" t="s">
        <v>2504</v>
      </c>
      <c r="H28" s="665" t="s">
        <v>550</v>
      </c>
      <c r="I28" s="665" t="s">
        <v>1013</v>
      </c>
      <c r="J28" s="665" t="s">
        <v>2505</v>
      </c>
      <c r="K28" s="665" t="s">
        <v>2506</v>
      </c>
      <c r="L28" s="666">
        <v>0</v>
      </c>
      <c r="M28" s="666">
        <v>0</v>
      </c>
      <c r="N28" s="665">
        <v>2</v>
      </c>
      <c r="O28" s="748">
        <v>1.5</v>
      </c>
      <c r="P28" s="666">
        <v>0</v>
      </c>
      <c r="Q28" s="681"/>
      <c r="R28" s="665">
        <v>1</v>
      </c>
      <c r="S28" s="681">
        <v>0.5</v>
      </c>
      <c r="T28" s="748">
        <v>0.5</v>
      </c>
      <c r="U28" s="704">
        <v>0.33333333333333331</v>
      </c>
    </row>
    <row r="29" spans="1:21" ht="14.4" customHeight="1" x14ac:dyDescent="0.3">
      <c r="A29" s="664">
        <v>31</v>
      </c>
      <c r="B29" s="665" t="s">
        <v>549</v>
      </c>
      <c r="C29" s="665" t="s">
        <v>2427</v>
      </c>
      <c r="D29" s="746" t="s">
        <v>3284</v>
      </c>
      <c r="E29" s="747" t="s">
        <v>2438</v>
      </c>
      <c r="F29" s="665" t="s">
        <v>2424</v>
      </c>
      <c r="G29" s="665" t="s">
        <v>2507</v>
      </c>
      <c r="H29" s="665" t="s">
        <v>550</v>
      </c>
      <c r="I29" s="665" t="s">
        <v>790</v>
      </c>
      <c r="J29" s="665" t="s">
        <v>791</v>
      </c>
      <c r="K29" s="665" t="s">
        <v>2508</v>
      </c>
      <c r="L29" s="666">
        <v>0</v>
      </c>
      <c r="M29" s="666">
        <v>0</v>
      </c>
      <c r="N29" s="665">
        <v>14</v>
      </c>
      <c r="O29" s="748">
        <v>8.5</v>
      </c>
      <c r="P29" s="666">
        <v>0</v>
      </c>
      <c r="Q29" s="681"/>
      <c r="R29" s="665">
        <v>11</v>
      </c>
      <c r="S29" s="681">
        <v>0.7857142857142857</v>
      </c>
      <c r="T29" s="748">
        <v>6.5</v>
      </c>
      <c r="U29" s="704">
        <v>0.76470588235294112</v>
      </c>
    </row>
    <row r="30" spans="1:21" ht="14.4" customHeight="1" x14ac:dyDescent="0.3">
      <c r="A30" s="664">
        <v>31</v>
      </c>
      <c r="B30" s="665" t="s">
        <v>549</v>
      </c>
      <c r="C30" s="665" t="s">
        <v>2427</v>
      </c>
      <c r="D30" s="746" t="s">
        <v>3284</v>
      </c>
      <c r="E30" s="747" t="s">
        <v>2438</v>
      </c>
      <c r="F30" s="665" t="s">
        <v>2424</v>
      </c>
      <c r="G30" s="665" t="s">
        <v>2509</v>
      </c>
      <c r="H30" s="665" t="s">
        <v>550</v>
      </c>
      <c r="I30" s="665" t="s">
        <v>1413</v>
      </c>
      <c r="J30" s="665" t="s">
        <v>1414</v>
      </c>
      <c r="K30" s="665" t="s">
        <v>2510</v>
      </c>
      <c r="L30" s="666">
        <v>132.97999999999999</v>
      </c>
      <c r="M30" s="666">
        <v>531.91999999999996</v>
      </c>
      <c r="N30" s="665">
        <v>4</v>
      </c>
      <c r="O30" s="748">
        <v>2</v>
      </c>
      <c r="P30" s="666">
        <v>398.93999999999994</v>
      </c>
      <c r="Q30" s="681">
        <v>0.75</v>
      </c>
      <c r="R30" s="665">
        <v>3</v>
      </c>
      <c r="S30" s="681">
        <v>0.75</v>
      </c>
      <c r="T30" s="748">
        <v>1.5</v>
      </c>
      <c r="U30" s="704">
        <v>0.75</v>
      </c>
    </row>
    <row r="31" spans="1:21" ht="14.4" customHeight="1" x14ac:dyDescent="0.3">
      <c r="A31" s="664">
        <v>31</v>
      </c>
      <c r="B31" s="665" t="s">
        <v>549</v>
      </c>
      <c r="C31" s="665" t="s">
        <v>2427</v>
      </c>
      <c r="D31" s="746" t="s">
        <v>3284</v>
      </c>
      <c r="E31" s="747" t="s">
        <v>2438</v>
      </c>
      <c r="F31" s="665" t="s">
        <v>2424</v>
      </c>
      <c r="G31" s="665" t="s">
        <v>2511</v>
      </c>
      <c r="H31" s="665" t="s">
        <v>550</v>
      </c>
      <c r="I31" s="665" t="s">
        <v>2512</v>
      </c>
      <c r="J31" s="665" t="s">
        <v>2513</v>
      </c>
      <c r="K31" s="665" t="s">
        <v>2514</v>
      </c>
      <c r="L31" s="666">
        <v>0</v>
      </c>
      <c r="M31" s="666">
        <v>0</v>
      </c>
      <c r="N31" s="665">
        <v>8</v>
      </c>
      <c r="O31" s="748">
        <v>0.5</v>
      </c>
      <c r="P31" s="666">
        <v>0</v>
      </c>
      <c r="Q31" s="681"/>
      <c r="R31" s="665">
        <v>8</v>
      </c>
      <c r="S31" s="681">
        <v>1</v>
      </c>
      <c r="T31" s="748">
        <v>0.5</v>
      </c>
      <c r="U31" s="704">
        <v>1</v>
      </c>
    </row>
    <row r="32" spans="1:21" ht="14.4" customHeight="1" x14ac:dyDescent="0.3">
      <c r="A32" s="664">
        <v>31</v>
      </c>
      <c r="B32" s="665" t="s">
        <v>549</v>
      </c>
      <c r="C32" s="665" t="s">
        <v>2427</v>
      </c>
      <c r="D32" s="746" t="s">
        <v>3284</v>
      </c>
      <c r="E32" s="747" t="s">
        <v>2438</v>
      </c>
      <c r="F32" s="665" t="s">
        <v>2424</v>
      </c>
      <c r="G32" s="665" t="s">
        <v>2455</v>
      </c>
      <c r="H32" s="665" t="s">
        <v>1188</v>
      </c>
      <c r="I32" s="665" t="s">
        <v>2456</v>
      </c>
      <c r="J32" s="665" t="s">
        <v>1345</v>
      </c>
      <c r="K32" s="665" t="s">
        <v>2457</v>
      </c>
      <c r="L32" s="666">
        <v>543.39</v>
      </c>
      <c r="M32" s="666">
        <v>29886.44999999999</v>
      </c>
      <c r="N32" s="665">
        <v>55</v>
      </c>
      <c r="O32" s="748">
        <v>17</v>
      </c>
      <c r="P32" s="666">
        <v>28799.669999999991</v>
      </c>
      <c r="Q32" s="681">
        <v>0.96363636363636362</v>
      </c>
      <c r="R32" s="665">
        <v>53</v>
      </c>
      <c r="S32" s="681">
        <v>0.96363636363636362</v>
      </c>
      <c r="T32" s="748">
        <v>15.5</v>
      </c>
      <c r="U32" s="704">
        <v>0.91176470588235292</v>
      </c>
    </row>
    <row r="33" spans="1:21" ht="14.4" customHeight="1" x14ac:dyDescent="0.3">
      <c r="A33" s="664">
        <v>31</v>
      </c>
      <c r="B33" s="665" t="s">
        <v>549</v>
      </c>
      <c r="C33" s="665" t="s">
        <v>2427</v>
      </c>
      <c r="D33" s="746" t="s">
        <v>3284</v>
      </c>
      <c r="E33" s="747" t="s">
        <v>2438</v>
      </c>
      <c r="F33" s="665" t="s">
        <v>2424</v>
      </c>
      <c r="G33" s="665" t="s">
        <v>2455</v>
      </c>
      <c r="H33" s="665" t="s">
        <v>1188</v>
      </c>
      <c r="I33" s="665" t="s">
        <v>2515</v>
      </c>
      <c r="J33" s="665" t="s">
        <v>1345</v>
      </c>
      <c r="K33" s="665" t="s">
        <v>2250</v>
      </c>
      <c r="L33" s="666">
        <v>815.1</v>
      </c>
      <c r="M33" s="666">
        <v>11411.400000000001</v>
      </c>
      <c r="N33" s="665">
        <v>14</v>
      </c>
      <c r="O33" s="748">
        <v>5</v>
      </c>
      <c r="P33" s="666">
        <v>11411.400000000001</v>
      </c>
      <c r="Q33" s="681">
        <v>1</v>
      </c>
      <c r="R33" s="665">
        <v>14</v>
      </c>
      <c r="S33" s="681">
        <v>1</v>
      </c>
      <c r="T33" s="748">
        <v>5</v>
      </c>
      <c r="U33" s="704">
        <v>1</v>
      </c>
    </row>
    <row r="34" spans="1:21" ht="14.4" customHeight="1" x14ac:dyDescent="0.3">
      <c r="A34" s="664">
        <v>31</v>
      </c>
      <c r="B34" s="665" t="s">
        <v>549</v>
      </c>
      <c r="C34" s="665" t="s">
        <v>2427</v>
      </c>
      <c r="D34" s="746" t="s">
        <v>3284</v>
      </c>
      <c r="E34" s="747" t="s">
        <v>2438</v>
      </c>
      <c r="F34" s="665" t="s">
        <v>2424</v>
      </c>
      <c r="G34" s="665" t="s">
        <v>2455</v>
      </c>
      <c r="H34" s="665" t="s">
        <v>1188</v>
      </c>
      <c r="I34" s="665" t="s">
        <v>2516</v>
      </c>
      <c r="J34" s="665" t="s">
        <v>1345</v>
      </c>
      <c r="K34" s="665" t="s">
        <v>2517</v>
      </c>
      <c r="L34" s="666">
        <v>923.74</v>
      </c>
      <c r="M34" s="666">
        <v>923.74</v>
      </c>
      <c r="N34" s="665">
        <v>1</v>
      </c>
      <c r="O34" s="748">
        <v>0.5</v>
      </c>
      <c r="P34" s="666">
        <v>923.74</v>
      </c>
      <c r="Q34" s="681">
        <v>1</v>
      </c>
      <c r="R34" s="665">
        <v>1</v>
      </c>
      <c r="S34" s="681">
        <v>1</v>
      </c>
      <c r="T34" s="748">
        <v>0.5</v>
      </c>
      <c r="U34" s="704">
        <v>1</v>
      </c>
    </row>
    <row r="35" spans="1:21" ht="14.4" customHeight="1" x14ac:dyDescent="0.3">
      <c r="A35" s="664">
        <v>31</v>
      </c>
      <c r="B35" s="665" t="s">
        <v>549</v>
      </c>
      <c r="C35" s="665" t="s">
        <v>2427</v>
      </c>
      <c r="D35" s="746" t="s">
        <v>3284</v>
      </c>
      <c r="E35" s="747" t="s">
        <v>2438</v>
      </c>
      <c r="F35" s="665" t="s">
        <v>2424</v>
      </c>
      <c r="G35" s="665" t="s">
        <v>2455</v>
      </c>
      <c r="H35" s="665" t="s">
        <v>1188</v>
      </c>
      <c r="I35" s="665" t="s">
        <v>2518</v>
      </c>
      <c r="J35" s="665" t="s">
        <v>1345</v>
      </c>
      <c r="K35" s="665" t="s">
        <v>2457</v>
      </c>
      <c r="L35" s="666">
        <v>543.39</v>
      </c>
      <c r="M35" s="666">
        <v>1630.17</v>
      </c>
      <c r="N35" s="665">
        <v>3</v>
      </c>
      <c r="O35" s="748">
        <v>0.5</v>
      </c>
      <c r="P35" s="666">
        <v>1630.17</v>
      </c>
      <c r="Q35" s="681">
        <v>1</v>
      </c>
      <c r="R35" s="665">
        <v>3</v>
      </c>
      <c r="S35" s="681">
        <v>1</v>
      </c>
      <c r="T35" s="748">
        <v>0.5</v>
      </c>
      <c r="U35" s="704">
        <v>1</v>
      </c>
    </row>
    <row r="36" spans="1:21" ht="14.4" customHeight="1" x14ac:dyDescent="0.3">
      <c r="A36" s="664">
        <v>31</v>
      </c>
      <c r="B36" s="665" t="s">
        <v>549</v>
      </c>
      <c r="C36" s="665" t="s">
        <v>2427</v>
      </c>
      <c r="D36" s="746" t="s">
        <v>3284</v>
      </c>
      <c r="E36" s="747" t="s">
        <v>2438</v>
      </c>
      <c r="F36" s="665" t="s">
        <v>2424</v>
      </c>
      <c r="G36" s="665" t="s">
        <v>2519</v>
      </c>
      <c r="H36" s="665" t="s">
        <v>1188</v>
      </c>
      <c r="I36" s="665" t="s">
        <v>1278</v>
      </c>
      <c r="J36" s="665" t="s">
        <v>578</v>
      </c>
      <c r="K36" s="665" t="s">
        <v>2314</v>
      </c>
      <c r="L36" s="666">
        <v>18.260000000000002</v>
      </c>
      <c r="M36" s="666">
        <v>36.520000000000003</v>
      </c>
      <c r="N36" s="665">
        <v>2</v>
      </c>
      <c r="O36" s="748">
        <v>1</v>
      </c>
      <c r="P36" s="666">
        <v>36.520000000000003</v>
      </c>
      <c r="Q36" s="681">
        <v>1</v>
      </c>
      <c r="R36" s="665">
        <v>2</v>
      </c>
      <c r="S36" s="681">
        <v>1</v>
      </c>
      <c r="T36" s="748">
        <v>1</v>
      </c>
      <c r="U36" s="704">
        <v>1</v>
      </c>
    </row>
    <row r="37" spans="1:21" ht="14.4" customHeight="1" x14ac:dyDescent="0.3">
      <c r="A37" s="664">
        <v>31</v>
      </c>
      <c r="B37" s="665" t="s">
        <v>549</v>
      </c>
      <c r="C37" s="665" t="s">
        <v>2427</v>
      </c>
      <c r="D37" s="746" t="s">
        <v>3284</v>
      </c>
      <c r="E37" s="747" t="s">
        <v>2438</v>
      </c>
      <c r="F37" s="665" t="s">
        <v>2424</v>
      </c>
      <c r="G37" s="665" t="s">
        <v>2519</v>
      </c>
      <c r="H37" s="665" t="s">
        <v>1188</v>
      </c>
      <c r="I37" s="665" t="s">
        <v>1197</v>
      </c>
      <c r="J37" s="665" t="s">
        <v>578</v>
      </c>
      <c r="K37" s="665" t="s">
        <v>2315</v>
      </c>
      <c r="L37" s="666">
        <v>36.54</v>
      </c>
      <c r="M37" s="666">
        <v>511.56000000000006</v>
      </c>
      <c r="N37" s="665">
        <v>14</v>
      </c>
      <c r="O37" s="748">
        <v>8.5</v>
      </c>
      <c r="P37" s="666">
        <v>438.48000000000008</v>
      </c>
      <c r="Q37" s="681">
        <v>0.85714285714285721</v>
      </c>
      <c r="R37" s="665">
        <v>12</v>
      </c>
      <c r="S37" s="681">
        <v>0.8571428571428571</v>
      </c>
      <c r="T37" s="748">
        <v>6.5</v>
      </c>
      <c r="U37" s="704">
        <v>0.76470588235294112</v>
      </c>
    </row>
    <row r="38" spans="1:21" ht="14.4" customHeight="1" x14ac:dyDescent="0.3">
      <c r="A38" s="664">
        <v>31</v>
      </c>
      <c r="B38" s="665" t="s">
        <v>549</v>
      </c>
      <c r="C38" s="665" t="s">
        <v>2427</v>
      </c>
      <c r="D38" s="746" t="s">
        <v>3284</v>
      </c>
      <c r="E38" s="747" t="s">
        <v>2438</v>
      </c>
      <c r="F38" s="665" t="s">
        <v>2424</v>
      </c>
      <c r="G38" s="665" t="s">
        <v>2519</v>
      </c>
      <c r="H38" s="665" t="s">
        <v>550</v>
      </c>
      <c r="I38" s="665" t="s">
        <v>2520</v>
      </c>
      <c r="J38" s="665" t="s">
        <v>578</v>
      </c>
      <c r="K38" s="665" t="s">
        <v>2521</v>
      </c>
      <c r="L38" s="666">
        <v>36.54</v>
      </c>
      <c r="M38" s="666">
        <v>73.08</v>
      </c>
      <c r="N38" s="665">
        <v>2</v>
      </c>
      <c r="O38" s="748">
        <v>2</v>
      </c>
      <c r="P38" s="666"/>
      <c r="Q38" s="681">
        <v>0</v>
      </c>
      <c r="R38" s="665"/>
      <c r="S38" s="681">
        <v>0</v>
      </c>
      <c r="T38" s="748"/>
      <c r="U38" s="704">
        <v>0</v>
      </c>
    </row>
    <row r="39" spans="1:21" ht="14.4" customHeight="1" x14ac:dyDescent="0.3">
      <c r="A39" s="664">
        <v>31</v>
      </c>
      <c r="B39" s="665" t="s">
        <v>549</v>
      </c>
      <c r="C39" s="665" t="s">
        <v>2427</v>
      </c>
      <c r="D39" s="746" t="s">
        <v>3284</v>
      </c>
      <c r="E39" s="747" t="s">
        <v>2438</v>
      </c>
      <c r="F39" s="665" t="s">
        <v>2424</v>
      </c>
      <c r="G39" s="665" t="s">
        <v>2522</v>
      </c>
      <c r="H39" s="665" t="s">
        <v>550</v>
      </c>
      <c r="I39" s="665" t="s">
        <v>2523</v>
      </c>
      <c r="J39" s="665" t="s">
        <v>674</v>
      </c>
      <c r="K39" s="665" t="s">
        <v>2524</v>
      </c>
      <c r="L39" s="666">
        <v>57.64</v>
      </c>
      <c r="M39" s="666">
        <v>57.64</v>
      </c>
      <c r="N39" s="665">
        <v>1</v>
      </c>
      <c r="O39" s="748">
        <v>1</v>
      </c>
      <c r="P39" s="666">
        <v>57.64</v>
      </c>
      <c r="Q39" s="681">
        <v>1</v>
      </c>
      <c r="R39" s="665">
        <v>1</v>
      </c>
      <c r="S39" s="681">
        <v>1</v>
      </c>
      <c r="T39" s="748">
        <v>1</v>
      </c>
      <c r="U39" s="704">
        <v>1</v>
      </c>
    </row>
    <row r="40" spans="1:21" ht="14.4" customHeight="1" x14ac:dyDescent="0.3">
      <c r="A40" s="664">
        <v>31</v>
      </c>
      <c r="B40" s="665" t="s">
        <v>549</v>
      </c>
      <c r="C40" s="665" t="s">
        <v>2427</v>
      </c>
      <c r="D40" s="746" t="s">
        <v>3284</v>
      </c>
      <c r="E40" s="747" t="s">
        <v>2438</v>
      </c>
      <c r="F40" s="665" t="s">
        <v>2424</v>
      </c>
      <c r="G40" s="665" t="s">
        <v>2525</v>
      </c>
      <c r="H40" s="665" t="s">
        <v>550</v>
      </c>
      <c r="I40" s="665" t="s">
        <v>2526</v>
      </c>
      <c r="J40" s="665" t="s">
        <v>2527</v>
      </c>
      <c r="K40" s="665" t="s">
        <v>2528</v>
      </c>
      <c r="L40" s="666">
        <v>0</v>
      </c>
      <c r="M40" s="666">
        <v>0</v>
      </c>
      <c r="N40" s="665">
        <v>1</v>
      </c>
      <c r="O40" s="748">
        <v>0.5</v>
      </c>
      <c r="P40" s="666">
        <v>0</v>
      </c>
      <c r="Q40" s="681"/>
      <c r="R40" s="665">
        <v>1</v>
      </c>
      <c r="S40" s="681">
        <v>1</v>
      </c>
      <c r="T40" s="748">
        <v>0.5</v>
      </c>
      <c r="U40" s="704">
        <v>1</v>
      </c>
    </row>
    <row r="41" spans="1:21" ht="14.4" customHeight="1" x14ac:dyDescent="0.3">
      <c r="A41" s="664">
        <v>31</v>
      </c>
      <c r="B41" s="665" t="s">
        <v>549</v>
      </c>
      <c r="C41" s="665" t="s">
        <v>2427</v>
      </c>
      <c r="D41" s="746" t="s">
        <v>3284</v>
      </c>
      <c r="E41" s="747" t="s">
        <v>2438</v>
      </c>
      <c r="F41" s="665" t="s">
        <v>2424</v>
      </c>
      <c r="G41" s="665" t="s">
        <v>2529</v>
      </c>
      <c r="H41" s="665" t="s">
        <v>550</v>
      </c>
      <c r="I41" s="665" t="s">
        <v>2530</v>
      </c>
      <c r="J41" s="665" t="s">
        <v>1268</v>
      </c>
      <c r="K41" s="665" t="s">
        <v>2531</v>
      </c>
      <c r="L41" s="666">
        <v>0</v>
      </c>
      <c r="M41" s="666">
        <v>0</v>
      </c>
      <c r="N41" s="665">
        <v>1</v>
      </c>
      <c r="O41" s="748">
        <v>0.5</v>
      </c>
      <c r="P41" s="666">
        <v>0</v>
      </c>
      <c r="Q41" s="681"/>
      <c r="R41" s="665">
        <v>1</v>
      </c>
      <c r="S41" s="681">
        <v>1</v>
      </c>
      <c r="T41" s="748">
        <v>0.5</v>
      </c>
      <c r="U41" s="704">
        <v>1</v>
      </c>
    </row>
    <row r="42" spans="1:21" ht="14.4" customHeight="1" x14ac:dyDescent="0.3">
      <c r="A42" s="664">
        <v>31</v>
      </c>
      <c r="B42" s="665" t="s">
        <v>549</v>
      </c>
      <c r="C42" s="665" t="s">
        <v>2427</v>
      </c>
      <c r="D42" s="746" t="s">
        <v>3284</v>
      </c>
      <c r="E42" s="747" t="s">
        <v>2438</v>
      </c>
      <c r="F42" s="665" t="s">
        <v>2424</v>
      </c>
      <c r="G42" s="665" t="s">
        <v>2532</v>
      </c>
      <c r="H42" s="665" t="s">
        <v>550</v>
      </c>
      <c r="I42" s="665" t="s">
        <v>935</v>
      </c>
      <c r="J42" s="665" t="s">
        <v>2533</v>
      </c>
      <c r="K42" s="665" t="s">
        <v>2534</v>
      </c>
      <c r="L42" s="666">
        <v>99.11</v>
      </c>
      <c r="M42" s="666">
        <v>99.11</v>
      </c>
      <c r="N42" s="665">
        <v>1</v>
      </c>
      <c r="O42" s="748">
        <v>0.5</v>
      </c>
      <c r="P42" s="666">
        <v>99.11</v>
      </c>
      <c r="Q42" s="681">
        <v>1</v>
      </c>
      <c r="R42" s="665">
        <v>1</v>
      </c>
      <c r="S42" s="681">
        <v>1</v>
      </c>
      <c r="T42" s="748">
        <v>0.5</v>
      </c>
      <c r="U42" s="704">
        <v>1</v>
      </c>
    </row>
    <row r="43" spans="1:21" ht="14.4" customHeight="1" x14ac:dyDescent="0.3">
      <c r="A43" s="664">
        <v>31</v>
      </c>
      <c r="B43" s="665" t="s">
        <v>549</v>
      </c>
      <c r="C43" s="665" t="s">
        <v>2427</v>
      </c>
      <c r="D43" s="746" t="s">
        <v>3284</v>
      </c>
      <c r="E43" s="747" t="s">
        <v>2438</v>
      </c>
      <c r="F43" s="665" t="s">
        <v>2424</v>
      </c>
      <c r="G43" s="665" t="s">
        <v>2535</v>
      </c>
      <c r="H43" s="665" t="s">
        <v>550</v>
      </c>
      <c r="I43" s="665" t="s">
        <v>1681</v>
      </c>
      <c r="J43" s="665" t="s">
        <v>803</v>
      </c>
      <c r="K43" s="665" t="s">
        <v>2536</v>
      </c>
      <c r="L43" s="666">
        <v>90.53</v>
      </c>
      <c r="M43" s="666">
        <v>90.53</v>
      </c>
      <c r="N43" s="665">
        <v>1</v>
      </c>
      <c r="O43" s="748">
        <v>0.5</v>
      </c>
      <c r="P43" s="666">
        <v>90.53</v>
      </c>
      <c r="Q43" s="681">
        <v>1</v>
      </c>
      <c r="R43" s="665">
        <v>1</v>
      </c>
      <c r="S43" s="681">
        <v>1</v>
      </c>
      <c r="T43" s="748">
        <v>0.5</v>
      </c>
      <c r="U43" s="704">
        <v>1</v>
      </c>
    </row>
    <row r="44" spans="1:21" ht="14.4" customHeight="1" x14ac:dyDescent="0.3">
      <c r="A44" s="664">
        <v>31</v>
      </c>
      <c r="B44" s="665" t="s">
        <v>549</v>
      </c>
      <c r="C44" s="665" t="s">
        <v>2427</v>
      </c>
      <c r="D44" s="746" t="s">
        <v>3284</v>
      </c>
      <c r="E44" s="747" t="s">
        <v>2438</v>
      </c>
      <c r="F44" s="665" t="s">
        <v>2424</v>
      </c>
      <c r="G44" s="665" t="s">
        <v>2458</v>
      </c>
      <c r="H44" s="665" t="s">
        <v>550</v>
      </c>
      <c r="I44" s="665" t="s">
        <v>696</v>
      </c>
      <c r="J44" s="665" t="s">
        <v>2459</v>
      </c>
      <c r="K44" s="665" t="s">
        <v>2460</v>
      </c>
      <c r="L44" s="666">
        <v>0</v>
      </c>
      <c r="M44" s="666">
        <v>0</v>
      </c>
      <c r="N44" s="665">
        <v>74</v>
      </c>
      <c r="O44" s="748">
        <v>58</v>
      </c>
      <c r="P44" s="666">
        <v>0</v>
      </c>
      <c r="Q44" s="681"/>
      <c r="R44" s="665">
        <v>42</v>
      </c>
      <c r="S44" s="681">
        <v>0.56756756756756754</v>
      </c>
      <c r="T44" s="748">
        <v>29</v>
      </c>
      <c r="U44" s="704">
        <v>0.5</v>
      </c>
    </row>
    <row r="45" spans="1:21" ht="14.4" customHeight="1" x14ac:dyDescent="0.3">
      <c r="A45" s="664">
        <v>31</v>
      </c>
      <c r="B45" s="665" t="s">
        <v>549</v>
      </c>
      <c r="C45" s="665" t="s">
        <v>2427</v>
      </c>
      <c r="D45" s="746" t="s">
        <v>3284</v>
      </c>
      <c r="E45" s="747" t="s">
        <v>2438</v>
      </c>
      <c r="F45" s="665" t="s">
        <v>2424</v>
      </c>
      <c r="G45" s="665" t="s">
        <v>2537</v>
      </c>
      <c r="H45" s="665" t="s">
        <v>550</v>
      </c>
      <c r="I45" s="665" t="s">
        <v>1390</v>
      </c>
      <c r="J45" s="665" t="s">
        <v>1387</v>
      </c>
      <c r="K45" s="665" t="s">
        <v>2538</v>
      </c>
      <c r="L45" s="666">
        <v>186.27</v>
      </c>
      <c r="M45" s="666">
        <v>931.35</v>
      </c>
      <c r="N45" s="665">
        <v>5</v>
      </c>
      <c r="O45" s="748">
        <v>3.5</v>
      </c>
      <c r="P45" s="666">
        <v>745.08</v>
      </c>
      <c r="Q45" s="681">
        <v>0.8</v>
      </c>
      <c r="R45" s="665">
        <v>4</v>
      </c>
      <c r="S45" s="681">
        <v>0.8</v>
      </c>
      <c r="T45" s="748">
        <v>2.5</v>
      </c>
      <c r="U45" s="704">
        <v>0.7142857142857143</v>
      </c>
    </row>
    <row r="46" spans="1:21" ht="14.4" customHeight="1" x14ac:dyDescent="0.3">
      <c r="A46" s="664">
        <v>31</v>
      </c>
      <c r="B46" s="665" t="s">
        <v>549</v>
      </c>
      <c r="C46" s="665" t="s">
        <v>2427</v>
      </c>
      <c r="D46" s="746" t="s">
        <v>3284</v>
      </c>
      <c r="E46" s="747" t="s">
        <v>2438</v>
      </c>
      <c r="F46" s="665" t="s">
        <v>2424</v>
      </c>
      <c r="G46" s="665" t="s">
        <v>2539</v>
      </c>
      <c r="H46" s="665" t="s">
        <v>550</v>
      </c>
      <c r="I46" s="665" t="s">
        <v>2540</v>
      </c>
      <c r="J46" s="665" t="s">
        <v>1435</v>
      </c>
      <c r="K46" s="665" t="s">
        <v>2541</v>
      </c>
      <c r="L46" s="666">
        <v>61.97</v>
      </c>
      <c r="M46" s="666">
        <v>61.97</v>
      </c>
      <c r="N46" s="665">
        <v>1</v>
      </c>
      <c r="O46" s="748">
        <v>1</v>
      </c>
      <c r="P46" s="666"/>
      <c r="Q46" s="681">
        <v>0</v>
      </c>
      <c r="R46" s="665"/>
      <c r="S46" s="681">
        <v>0</v>
      </c>
      <c r="T46" s="748"/>
      <c r="U46" s="704">
        <v>0</v>
      </c>
    </row>
    <row r="47" spans="1:21" ht="14.4" customHeight="1" x14ac:dyDescent="0.3">
      <c r="A47" s="664">
        <v>31</v>
      </c>
      <c r="B47" s="665" t="s">
        <v>549</v>
      </c>
      <c r="C47" s="665" t="s">
        <v>2427</v>
      </c>
      <c r="D47" s="746" t="s">
        <v>3284</v>
      </c>
      <c r="E47" s="747" t="s">
        <v>2438</v>
      </c>
      <c r="F47" s="665" t="s">
        <v>2424</v>
      </c>
      <c r="G47" s="665" t="s">
        <v>2542</v>
      </c>
      <c r="H47" s="665" t="s">
        <v>550</v>
      </c>
      <c r="I47" s="665" t="s">
        <v>2543</v>
      </c>
      <c r="J47" s="665" t="s">
        <v>1203</v>
      </c>
      <c r="K47" s="665" t="s">
        <v>2544</v>
      </c>
      <c r="L47" s="666">
        <v>0</v>
      </c>
      <c r="M47" s="666">
        <v>0</v>
      </c>
      <c r="N47" s="665">
        <v>1</v>
      </c>
      <c r="O47" s="748">
        <v>0.5</v>
      </c>
      <c r="P47" s="666">
        <v>0</v>
      </c>
      <c r="Q47" s="681"/>
      <c r="R47" s="665">
        <v>1</v>
      </c>
      <c r="S47" s="681">
        <v>1</v>
      </c>
      <c r="T47" s="748">
        <v>0.5</v>
      </c>
      <c r="U47" s="704">
        <v>1</v>
      </c>
    </row>
    <row r="48" spans="1:21" ht="14.4" customHeight="1" x14ac:dyDescent="0.3">
      <c r="A48" s="664">
        <v>31</v>
      </c>
      <c r="B48" s="665" t="s">
        <v>549</v>
      </c>
      <c r="C48" s="665" t="s">
        <v>2427</v>
      </c>
      <c r="D48" s="746" t="s">
        <v>3284</v>
      </c>
      <c r="E48" s="747" t="s">
        <v>2438</v>
      </c>
      <c r="F48" s="665" t="s">
        <v>2424</v>
      </c>
      <c r="G48" s="665" t="s">
        <v>2542</v>
      </c>
      <c r="H48" s="665" t="s">
        <v>1188</v>
      </c>
      <c r="I48" s="665" t="s">
        <v>1234</v>
      </c>
      <c r="J48" s="665" t="s">
        <v>1231</v>
      </c>
      <c r="K48" s="665" t="s">
        <v>2321</v>
      </c>
      <c r="L48" s="666">
        <v>93.96</v>
      </c>
      <c r="M48" s="666">
        <v>281.88</v>
      </c>
      <c r="N48" s="665">
        <v>3</v>
      </c>
      <c r="O48" s="748">
        <v>2</v>
      </c>
      <c r="P48" s="666">
        <v>93.96</v>
      </c>
      <c r="Q48" s="681">
        <v>0.33333333333333331</v>
      </c>
      <c r="R48" s="665">
        <v>1</v>
      </c>
      <c r="S48" s="681">
        <v>0.33333333333333331</v>
      </c>
      <c r="T48" s="748">
        <v>1</v>
      </c>
      <c r="U48" s="704">
        <v>0.5</v>
      </c>
    </row>
    <row r="49" spans="1:21" ht="14.4" customHeight="1" x14ac:dyDescent="0.3">
      <c r="A49" s="664">
        <v>31</v>
      </c>
      <c r="B49" s="665" t="s">
        <v>549</v>
      </c>
      <c r="C49" s="665" t="s">
        <v>2427</v>
      </c>
      <c r="D49" s="746" t="s">
        <v>3284</v>
      </c>
      <c r="E49" s="747" t="s">
        <v>2438</v>
      </c>
      <c r="F49" s="665" t="s">
        <v>2424</v>
      </c>
      <c r="G49" s="665" t="s">
        <v>2542</v>
      </c>
      <c r="H49" s="665" t="s">
        <v>550</v>
      </c>
      <c r="I49" s="665" t="s">
        <v>2545</v>
      </c>
      <c r="J49" s="665" t="s">
        <v>2546</v>
      </c>
      <c r="K49" s="665" t="s">
        <v>2320</v>
      </c>
      <c r="L49" s="666">
        <v>31.32</v>
      </c>
      <c r="M49" s="666">
        <v>31.32</v>
      </c>
      <c r="N49" s="665">
        <v>1</v>
      </c>
      <c r="O49" s="748">
        <v>0.5</v>
      </c>
      <c r="P49" s="666">
        <v>31.32</v>
      </c>
      <c r="Q49" s="681">
        <v>1</v>
      </c>
      <c r="R49" s="665">
        <v>1</v>
      </c>
      <c r="S49" s="681">
        <v>1</v>
      </c>
      <c r="T49" s="748">
        <v>0.5</v>
      </c>
      <c r="U49" s="704">
        <v>1</v>
      </c>
    </row>
    <row r="50" spans="1:21" ht="14.4" customHeight="1" x14ac:dyDescent="0.3">
      <c r="A50" s="664">
        <v>31</v>
      </c>
      <c r="B50" s="665" t="s">
        <v>549</v>
      </c>
      <c r="C50" s="665" t="s">
        <v>2427</v>
      </c>
      <c r="D50" s="746" t="s">
        <v>3284</v>
      </c>
      <c r="E50" s="747" t="s">
        <v>2438</v>
      </c>
      <c r="F50" s="665" t="s">
        <v>2424</v>
      </c>
      <c r="G50" s="665" t="s">
        <v>2547</v>
      </c>
      <c r="H50" s="665" t="s">
        <v>550</v>
      </c>
      <c r="I50" s="665" t="s">
        <v>2548</v>
      </c>
      <c r="J50" s="665" t="s">
        <v>901</v>
      </c>
      <c r="K50" s="665" t="s">
        <v>2549</v>
      </c>
      <c r="L50" s="666">
        <v>33.549999999999997</v>
      </c>
      <c r="M50" s="666">
        <v>33.549999999999997</v>
      </c>
      <c r="N50" s="665">
        <v>1</v>
      </c>
      <c r="O50" s="748">
        <v>0.5</v>
      </c>
      <c r="P50" s="666"/>
      <c r="Q50" s="681">
        <v>0</v>
      </c>
      <c r="R50" s="665"/>
      <c r="S50" s="681">
        <v>0</v>
      </c>
      <c r="T50" s="748"/>
      <c r="U50" s="704">
        <v>0</v>
      </c>
    </row>
    <row r="51" spans="1:21" ht="14.4" customHeight="1" x14ac:dyDescent="0.3">
      <c r="A51" s="664">
        <v>31</v>
      </c>
      <c r="B51" s="665" t="s">
        <v>549</v>
      </c>
      <c r="C51" s="665" t="s">
        <v>2427</v>
      </c>
      <c r="D51" s="746" t="s">
        <v>3284</v>
      </c>
      <c r="E51" s="747" t="s">
        <v>2438</v>
      </c>
      <c r="F51" s="665" t="s">
        <v>2424</v>
      </c>
      <c r="G51" s="665" t="s">
        <v>2547</v>
      </c>
      <c r="H51" s="665" t="s">
        <v>550</v>
      </c>
      <c r="I51" s="665" t="s">
        <v>900</v>
      </c>
      <c r="J51" s="665" t="s">
        <v>901</v>
      </c>
      <c r="K51" s="665" t="s">
        <v>2550</v>
      </c>
      <c r="L51" s="666">
        <v>50.32</v>
      </c>
      <c r="M51" s="666">
        <v>100.64</v>
      </c>
      <c r="N51" s="665">
        <v>2</v>
      </c>
      <c r="O51" s="748">
        <v>1.5</v>
      </c>
      <c r="P51" s="666">
        <v>100.64</v>
      </c>
      <c r="Q51" s="681">
        <v>1</v>
      </c>
      <c r="R51" s="665">
        <v>2</v>
      </c>
      <c r="S51" s="681">
        <v>1</v>
      </c>
      <c r="T51" s="748">
        <v>1.5</v>
      </c>
      <c r="U51" s="704">
        <v>1</v>
      </c>
    </row>
    <row r="52" spans="1:21" ht="14.4" customHeight="1" x14ac:dyDescent="0.3">
      <c r="A52" s="664">
        <v>31</v>
      </c>
      <c r="B52" s="665" t="s">
        <v>549</v>
      </c>
      <c r="C52" s="665" t="s">
        <v>2427</v>
      </c>
      <c r="D52" s="746" t="s">
        <v>3284</v>
      </c>
      <c r="E52" s="747" t="s">
        <v>2438</v>
      </c>
      <c r="F52" s="665" t="s">
        <v>2424</v>
      </c>
      <c r="G52" s="665" t="s">
        <v>2547</v>
      </c>
      <c r="H52" s="665" t="s">
        <v>550</v>
      </c>
      <c r="I52" s="665" t="s">
        <v>1113</v>
      </c>
      <c r="J52" s="665" t="s">
        <v>1114</v>
      </c>
      <c r="K52" s="665" t="s">
        <v>2551</v>
      </c>
      <c r="L52" s="666">
        <v>99.94</v>
      </c>
      <c r="M52" s="666">
        <v>99.94</v>
      </c>
      <c r="N52" s="665">
        <v>1</v>
      </c>
      <c r="O52" s="748">
        <v>0.5</v>
      </c>
      <c r="P52" s="666">
        <v>99.94</v>
      </c>
      <c r="Q52" s="681">
        <v>1</v>
      </c>
      <c r="R52" s="665">
        <v>1</v>
      </c>
      <c r="S52" s="681">
        <v>1</v>
      </c>
      <c r="T52" s="748">
        <v>0.5</v>
      </c>
      <c r="U52" s="704">
        <v>1</v>
      </c>
    </row>
    <row r="53" spans="1:21" ht="14.4" customHeight="1" x14ac:dyDescent="0.3">
      <c r="A53" s="664">
        <v>31</v>
      </c>
      <c r="B53" s="665" t="s">
        <v>549</v>
      </c>
      <c r="C53" s="665" t="s">
        <v>2427</v>
      </c>
      <c r="D53" s="746" t="s">
        <v>3284</v>
      </c>
      <c r="E53" s="747" t="s">
        <v>2438</v>
      </c>
      <c r="F53" s="665" t="s">
        <v>2426</v>
      </c>
      <c r="G53" s="665" t="s">
        <v>2461</v>
      </c>
      <c r="H53" s="665" t="s">
        <v>550</v>
      </c>
      <c r="I53" s="665" t="s">
        <v>2462</v>
      </c>
      <c r="J53" s="665" t="s">
        <v>2463</v>
      </c>
      <c r="K53" s="665" t="s">
        <v>2464</v>
      </c>
      <c r="L53" s="666">
        <v>35.130000000000003</v>
      </c>
      <c r="M53" s="666">
        <v>6955.7400000000152</v>
      </c>
      <c r="N53" s="665">
        <v>198</v>
      </c>
      <c r="O53" s="748">
        <v>99</v>
      </c>
      <c r="P53" s="666">
        <v>6955.7400000000152</v>
      </c>
      <c r="Q53" s="681">
        <v>1</v>
      </c>
      <c r="R53" s="665">
        <v>198</v>
      </c>
      <c r="S53" s="681">
        <v>1</v>
      </c>
      <c r="T53" s="748">
        <v>99</v>
      </c>
      <c r="U53" s="704">
        <v>1</v>
      </c>
    </row>
    <row r="54" spans="1:21" ht="14.4" customHeight="1" x14ac:dyDescent="0.3">
      <c r="A54" s="664">
        <v>31</v>
      </c>
      <c r="B54" s="665" t="s">
        <v>549</v>
      </c>
      <c r="C54" s="665" t="s">
        <v>2427</v>
      </c>
      <c r="D54" s="746" t="s">
        <v>3284</v>
      </c>
      <c r="E54" s="747" t="s">
        <v>2438</v>
      </c>
      <c r="F54" s="665" t="s">
        <v>2426</v>
      </c>
      <c r="G54" s="665" t="s">
        <v>2465</v>
      </c>
      <c r="H54" s="665" t="s">
        <v>550</v>
      </c>
      <c r="I54" s="665" t="s">
        <v>2466</v>
      </c>
      <c r="J54" s="665" t="s">
        <v>2467</v>
      </c>
      <c r="K54" s="665" t="s">
        <v>2468</v>
      </c>
      <c r="L54" s="666">
        <v>410</v>
      </c>
      <c r="M54" s="666">
        <v>12710</v>
      </c>
      <c r="N54" s="665">
        <v>31</v>
      </c>
      <c r="O54" s="748">
        <v>31</v>
      </c>
      <c r="P54" s="666">
        <v>11890</v>
      </c>
      <c r="Q54" s="681">
        <v>0.93548387096774188</v>
      </c>
      <c r="R54" s="665">
        <v>29</v>
      </c>
      <c r="S54" s="681">
        <v>0.93548387096774188</v>
      </c>
      <c r="T54" s="748">
        <v>29</v>
      </c>
      <c r="U54" s="704">
        <v>0.93548387096774188</v>
      </c>
    </row>
    <row r="55" spans="1:21" ht="14.4" customHeight="1" x14ac:dyDescent="0.3">
      <c r="A55" s="664">
        <v>31</v>
      </c>
      <c r="B55" s="665" t="s">
        <v>549</v>
      </c>
      <c r="C55" s="665" t="s">
        <v>2427</v>
      </c>
      <c r="D55" s="746" t="s">
        <v>3284</v>
      </c>
      <c r="E55" s="747" t="s">
        <v>2438</v>
      </c>
      <c r="F55" s="665" t="s">
        <v>2426</v>
      </c>
      <c r="G55" s="665" t="s">
        <v>2469</v>
      </c>
      <c r="H55" s="665" t="s">
        <v>550</v>
      </c>
      <c r="I55" s="665" t="s">
        <v>2552</v>
      </c>
      <c r="J55" s="665" t="s">
        <v>2553</v>
      </c>
      <c r="K55" s="665" t="s">
        <v>2554</v>
      </c>
      <c r="L55" s="666">
        <v>199.5</v>
      </c>
      <c r="M55" s="666">
        <v>598.5</v>
      </c>
      <c r="N55" s="665">
        <v>3</v>
      </c>
      <c r="O55" s="748">
        <v>3</v>
      </c>
      <c r="P55" s="666">
        <v>598.5</v>
      </c>
      <c r="Q55" s="681">
        <v>1</v>
      </c>
      <c r="R55" s="665">
        <v>3</v>
      </c>
      <c r="S55" s="681">
        <v>1</v>
      </c>
      <c r="T55" s="748">
        <v>3</v>
      </c>
      <c r="U55" s="704">
        <v>1</v>
      </c>
    </row>
    <row r="56" spans="1:21" ht="14.4" customHeight="1" x14ac:dyDescent="0.3">
      <c r="A56" s="664">
        <v>31</v>
      </c>
      <c r="B56" s="665" t="s">
        <v>549</v>
      </c>
      <c r="C56" s="665" t="s">
        <v>2427</v>
      </c>
      <c r="D56" s="746" t="s">
        <v>3284</v>
      </c>
      <c r="E56" s="747" t="s">
        <v>2438</v>
      </c>
      <c r="F56" s="665" t="s">
        <v>2426</v>
      </c>
      <c r="G56" s="665" t="s">
        <v>2469</v>
      </c>
      <c r="H56" s="665" t="s">
        <v>550</v>
      </c>
      <c r="I56" s="665" t="s">
        <v>2555</v>
      </c>
      <c r="J56" s="665" t="s">
        <v>2556</v>
      </c>
      <c r="K56" s="665" t="s">
        <v>2557</v>
      </c>
      <c r="L56" s="666">
        <v>492.18</v>
      </c>
      <c r="M56" s="666">
        <v>3937.4399999999996</v>
      </c>
      <c r="N56" s="665">
        <v>8</v>
      </c>
      <c r="O56" s="748">
        <v>8</v>
      </c>
      <c r="P56" s="666">
        <v>3937.4399999999996</v>
      </c>
      <c r="Q56" s="681">
        <v>1</v>
      </c>
      <c r="R56" s="665">
        <v>8</v>
      </c>
      <c r="S56" s="681">
        <v>1</v>
      </c>
      <c r="T56" s="748">
        <v>8</v>
      </c>
      <c r="U56" s="704">
        <v>1</v>
      </c>
    </row>
    <row r="57" spans="1:21" ht="14.4" customHeight="1" x14ac:dyDescent="0.3">
      <c r="A57" s="664">
        <v>31</v>
      </c>
      <c r="B57" s="665" t="s">
        <v>549</v>
      </c>
      <c r="C57" s="665" t="s">
        <v>2427</v>
      </c>
      <c r="D57" s="746" t="s">
        <v>3284</v>
      </c>
      <c r="E57" s="747" t="s">
        <v>2438</v>
      </c>
      <c r="F57" s="665" t="s">
        <v>2426</v>
      </c>
      <c r="G57" s="665" t="s">
        <v>2469</v>
      </c>
      <c r="H57" s="665" t="s">
        <v>550</v>
      </c>
      <c r="I57" s="665" t="s">
        <v>2558</v>
      </c>
      <c r="J57" s="665" t="s">
        <v>2559</v>
      </c>
      <c r="K57" s="665" t="s">
        <v>2560</v>
      </c>
      <c r="L57" s="666">
        <v>320.25</v>
      </c>
      <c r="M57" s="666">
        <v>640.5</v>
      </c>
      <c r="N57" s="665">
        <v>2</v>
      </c>
      <c r="O57" s="748">
        <v>2</v>
      </c>
      <c r="P57" s="666">
        <v>640.5</v>
      </c>
      <c r="Q57" s="681">
        <v>1</v>
      </c>
      <c r="R57" s="665">
        <v>2</v>
      </c>
      <c r="S57" s="681">
        <v>1</v>
      </c>
      <c r="T57" s="748">
        <v>2</v>
      </c>
      <c r="U57" s="704">
        <v>1</v>
      </c>
    </row>
    <row r="58" spans="1:21" ht="14.4" customHeight="1" x14ac:dyDescent="0.3">
      <c r="A58" s="664">
        <v>31</v>
      </c>
      <c r="B58" s="665" t="s">
        <v>549</v>
      </c>
      <c r="C58" s="665" t="s">
        <v>2427</v>
      </c>
      <c r="D58" s="746" t="s">
        <v>3284</v>
      </c>
      <c r="E58" s="747" t="s">
        <v>2438</v>
      </c>
      <c r="F58" s="665" t="s">
        <v>2426</v>
      </c>
      <c r="G58" s="665" t="s">
        <v>2469</v>
      </c>
      <c r="H58" s="665" t="s">
        <v>550</v>
      </c>
      <c r="I58" s="665" t="s">
        <v>2561</v>
      </c>
      <c r="J58" s="665" t="s">
        <v>2562</v>
      </c>
      <c r="K58" s="665" t="s">
        <v>2563</v>
      </c>
      <c r="L58" s="666">
        <v>245.43</v>
      </c>
      <c r="M58" s="666">
        <v>245.43</v>
      </c>
      <c r="N58" s="665">
        <v>1</v>
      </c>
      <c r="O58" s="748">
        <v>1</v>
      </c>
      <c r="P58" s="666">
        <v>245.43</v>
      </c>
      <c r="Q58" s="681">
        <v>1</v>
      </c>
      <c r="R58" s="665">
        <v>1</v>
      </c>
      <c r="S58" s="681">
        <v>1</v>
      </c>
      <c r="T58" s="748">
        <v>1</v>
      </c>
      <c r="U58" s="704">
        <v>1</v>
      </c>
    </row>
    <row r="59" spans="1:21" ht="14.4" customHeight="1" x14ac:dyDescent="0.3">
      <c r="A59" s="664">
        <v>31</v>
      </c>
      <c r="B59" s="665" t="s">
        <v>549</v>
      </c>
      <c r="C59" s="665" t="s">
        <v>2427</v>
      </c>
      <c r="D59" s="746" t="s">
        <v>3284</v>
      </c>
      <c r="E59" s="747" t="s">
        <v>2438</v>
      </c>
      <c r="F59" s="665" t="s">
        <v>2426</v>
      </c>
      <c r="G59" s="665" t="s">
        <v>2469</v>
      </c>
      <c r="H59" s="665" t="s">
        <v>550</v>
      </c>
      <c r="I59" s="665" t="s">
        <v>2564</v>
      </c>
      <c r="J59" s="665" t="s">
        <v>2565</v>
      </c>
      <c r="K59" s="665" t="s">
        <v>2566</v>
      </c>
      <c r="L59" s="666">
        <v>58.5</v>
      </c>
      <c r="M59" s="666">
        <v>58.5</v>
      </c>
      <c r="N59" s="665">
        <v>1</v>
      </c>
      <c r="O59" s="748">
        <v>1</v>
      </c>
      <c r="P59" s="666">
        <v>58.5</v>
      </c>
      <c r="Q59" s="681">
        <v>1</v>
      </c>
      <c r="R59" s="665">
        <v>1</v>
      </c>
      <c r="S59" s="681">
        <v>1</v>
      </c>
      <c r="T59" s="748">
        <v>1</v>
      </c>
      <c r="U59" s="704">
        <v>1</v>
      </c>
    </row>
    <row r="60" spans="1:21" ht="14.4" customHeight="1" x14ac:dyDescent="0.3">
      <c r="A60" s="664">
        <v>31</v>
      </c>
      <c r="B60" s="665" t="s">
        <v>549</v>
      </c>
      <c r="C60" s="665" t="s">
        <v>2427</v>
      </c>
      <c r="D60" s="746" t="s">
        <v>3284</v>
      </c>
      <c r="E60" s="747" t="s">
        <v>2438</v>
      </c>
      <c r="F60" s="665" t="s">
        <v>2426</v>
      </c>
      <c r="G60" s="665" t="s">
        <v>2469</v>
      </c>
      <c r="H60" s="665" t="s">
        <v>550</v>
      </c>
      <c r="I60" s="665" t="s">
        <v>2470</v>
      </c>
      <c r="J60" s="665" t="s">
        <v>2471</v>
      </c>
      <c r="K60" s="665" t="s">
        <v>2472</v>
      </c>
      <c r="L60" s="666">
        <v>971.25</v>
      </c>
      <c r="M60" s="666">
        <v>4856.25</v>
      </c>
      <c r="N60" s="665">
        <v>5</v>
      </c>
      <c r="O60" s="748">
        <v>5</v>
      </c>
      <c r="P60" s="666">
        <v>2913.75</v>
      </c>
      <c r="Q60" s="681">
        <v>0.6</v>
      </c>
      <c r="R60" s="665">
        <v>3</v>
      </c>
      <c r="S60" s="681">
        <v>0.6</v>
      </c>
      <c r="T60" s="748">
        <v>3</v>
      </c>
      <c r="U60" s="704">
        <v>0.6</v>
      </c>
    </row>
    <row r="61" spans="1:21" ht="14.4" customHeight="1" x14ac:dyDescent="0.3">
      <c r="A61" s="664">
        <v>31</v>
      </c>
      <c r="B61" s="665" t="s">
        <v>549</v>
      </c>
      <c r="C61" s="665" t="s">
        <v>2427</v>
      </c>
      <c r="D61" s="746" t="s">
        <v>3284</v>
      </c>
      <c r="E61" s="747" t="s">
        <v>2438</v>
      </c>
      <c r="F61" s="665" t="s">
        <v>2426</v>
      </c>
      <c r="G61" s="665" t="s">
        <v>2469</v>
      </c>
      <c r="H61" s="665" t="s">
        <v>550</v>
      </c>
      <c r="I61" s="665" t="s">
        <v>2567</v>
      </c>
      <c r="J61" s="665" t="s">
        <v>2568</v>
      </c>
      <c r="K61" s="665" t="s">
        <v>2569</v>
      </c>
      <c r="L61" s="666">
        <v>350</v>
      </c>
      <c r="M61" s="666">
        <v>350</v>
      </c>
      <c r="N61" s="665">
        <v>1</v>
      </c>
      <c r="O61" s="748">
        <v>1</v>
      </c>
      <c r="P61" s="666">
        <v>350</v>
      </c>
      <c r="Q61" s="681">
        <v>1</v>
      </c>
      <c r="R61" s="665">
        <v>1</v>
      </c>
      <c r="S61" s="681">
        <v>1</v>
      </c>
      <c r="T61" s="748">
        <v>1</v>
      </c>
      <c r="U61" s="704">
        <v>1</v>
      </c>
    </row>
    <row r="62" spans="1:21" ht="14.4" customHeight="1" x14ac:dyDescent="0.3">
      <c r="A62" s="664">
        <v>31</v>
      </c>
      <c r="B62" s="665" t="s">
        <v>549</v>
      </c>
      <c r="C62" s="665" t="s">
        <v>2427</v>
      </c>
      <c r="D62" s="746" t="s">
        <v>3284</v>
      </c>
      <c r="E62" s="747" t="s">
        <v>2438</v>
      </c>
      <c r="F62" s="665" t="s">
        <v>2426</v>
      </c>
      <c r="G62" s="665" t="s">
        <v>2469</v>
      </c>
      <c r="H62" s="665" t="s">
        <v>550</v>
      </c>
      <c r="I62" s="665" t="s">
        <v>2570</v>
      </c>
      <c r="J62" s="665" t="s">
        <v>2565</v>
      </c>
      <c r="K62" s="665" t="s">
        <v>2571</v>
      </c>
      <c r="L62" s="666">
        <v>58.5</v>
      </c>
      <c r="M62" s="666">
        <v>58.5</v>
      </c>
      <c r="N62" s="665">
        <v>1</v>
      </c>
      <c r="O62" s="748">
        <v>1</v>
      </c>
      <c r="P62" s="666">
        <v>58.5</v>
      </c>
      <c r="Q62" s="681">
        <v>1</v>
      </c>
      <c r="R62" s="665">
        <v>1</v>
      </c>
      <c r="S62" s="681">
        <v>1</v>
      </c>
      <c r="T62" s="748">
        <v>1</v>
      </c>
      <c r="U62" s="704">
        <v>1</v>
      </c>
    </row>
    <row r="63" spans="1:21" ht="14.4" customHeight="1" x14ac:dyDescent="0.3">
      <c r="A63" s="664">
        <v>31</v>
      </c>
      <c r="B63" s="665" t="s">
        <v>549</v>
      </c>
      <c r="C63" s="665" t="s">
        <v>2427</v>
      </c>
      <c r="D63" s="746" t="s">
        <v>3284</v>
      </c>
      <c r="E63" s="747" t="s">
        <v>2438</v>
      </c>
      <c r="F63" s="665" t="s">
        <v>2426</v>
      </c>
      <c r="G63" s="665" t="s">
        <v>2469</v>
      </c>
      <c r="H63" s="665" t="s">
        <v>550</v>
      </c>
      <c r="I63" s="665" t="s">
        <v>2572</v>
      </c>
      <c r="J63" s="665" t="s">
        <v>2573</v>
      </c>
      <c r="K63" s="665" t="s">
        <v>2574</v>
      </c>
      <c r="L63" s="666">
        <v>336.5</v>
      </c>
      <c r="M63" s="666">
        <v>336.5</v>
      </c>
      <c r="N63" s="665">
        <v>1</v>
      </c>
      <c r="O63" s="748">
        <v>1</v>
      </c>
      <c r="P63" s="666">
        <v>336.5</v>
      </c>
      <c r="Q63" s="681">
        <v>1</v>
      </c>
      <c r="R63" s="665">
        <v>1</v>
      </c>
      <c r="S63" s="681">
        <v>1</v>
      </c>
      <c r="T63" s="748">
        <v>1</v>
      </c>
      <c r="U63" s="704">
        <v>1</v>
      </c>
    </row>
    <row r="64" spans="1:21" ht="14.4" customHeight="1" x14ac:dyDescent="0.3">
      <c r="A64" s="664">
        <v>31</v>
      </c>
      <c r="B64" s="665" t="s">
        <v>549</v>
      </c>
      <c r="C64" s="665" t="s">
        <v>2427</v>
      </c>
      <c r="D64" s="746" t="s">
        <v>3284</v>
      </c>
      <c r="E64" s="747" t="s">
        <v>2438</v>
      </c>
      <c r="F64" s="665" t="s">
        <v>2426</v>
      </c>
      <c r="G64" s="665" t="s">
        <v>2469</v>
      </c>
      <c r="H64" s="665" t="s">
        <v>550</v>
      </c>
      <c r="I64" s="665" t="s">
        <v>2575</v>
      </c>
      <c r="J64" s="665" t="s">
        <v>2576</v>
      </c>
      <c r="K64" s="665" t="s">
        <v>2577</v>
      </c>
      <c r="L64" s="666">
        <v>1000</v>
      </c>
      <c r="M64" s="666">
        <v>3000</v>
      </c>
      <c r="N64" s="665">
        <v>3</v>
      </c>
      <c r="O64" s="748">
        <v>3</v>
      </c>
      <c r="P64" s="666">
        <v>3000</v>
      </c>
      <c r="Q64" s="681">
        <v>1</v>
      </c>
      <c r="R64" s="665">
        <v>3</v>
      </c>
      <c r="S64" s="681">
        <v>1</v>
      </c>
      <c r="T64" s="748">
        <v>3</v>
      </c>
      <c r="U64" s="704">
        <v>1</v>
      </c>
    </row>
    <row r="65" spans="1:21" ht="14.4" customHeight="1" x14ac:dyDescent="0.3">
      <c r="A65" s="664">
        <v>31</v>
      </c>
      <c r="B65" s="665" t="s">
        <v>549</v>
      </c>
      <c r="C65" s="665" t="s">
        <v>2427</v>
      </c>
      <c r="D65" s="746" t="s">
        <v>3284</v>
      </c>
      <c r="E65" s="747" t="s">
        <v>2438</v>
      </c>
      <c r="F65" s="665" t="s">
        <v>2426</v>
      </c>
      <c r="G65" s="665" t="s">
        <v>2469</v>
      </c>
      <c r="H65" s="665" t="s">
        <v>550</v>
      </c>
      <c r="I65" s="665" t="s">
        <v>2578</v>
      </c>
      <c r="J65" s="665" t="s">
        <v>2579</v>
      </c>
      <c r="K65" s="665" t="s">
        <v>2580</v>
      </c>
      <c r="L65" s="666">
        <v>3000</v>
      </c>
      <c r="M65" s="666">
        <v>3000</v>
      </c>
      <c r="N65" s="665">
        <v>1</v>
      </c>
      <c r="O65" s="748">
        <v>1</v>
      </c>
      <c r="P65" s="666"/>
      <c r="Q65" s="681">
        <v>0</v>
      </c>
      <c r="R65" s="665"/>
      <c r="S65" s="681">
        <v>0</v>
      </c>
      <c r="T65" s="748"/>
      <c r="U65" s="704">
        <v>0</v>
      </c>
    </row>
    <row r="66" spans="1:21" ht="14.4" customHeight="1" x14ac:dyDescent="0.3">
      <c r="A66" s="664">
        <v>31</v>
      </c>
      <c r="B66" s="665" t="s">
        <v>549</v>
      </c>
      <c r="C66" s="665" t="s">
        <v>2427</v>
      </c>
      <c r="D66" s="746" t="s">
        <v>3284</v>
      </c>
      <c r="E66" s="747" t="s">
        <v>2438</v>
      </c>
      <c r="F66" s="665" t="s">
        <v>2426</v>
      </c>
      <c r="G66" s="665" t="s">
        <v>2473</v>
      </c>
      <c r="H66" s="665" t="s">
        <v>550</v>
      </c>
      <c r="I66" s="665" t="s">
        <v>2581</v>
      </c>
      <c r="J66" s="665" t="s">
        <v>2582</v>
      </c>
      <c r="K66" s="665" t="s">
        <v>2583</v>
      </c>
      <c r="L66" s="666">
        <v>260</v>
      </c>
      <c r="M66" s="666">
        <v>1300</v>
      </c>
      <c r="N66" s="665">
        <v>5</v>
      </c>
      <c r="O66" s="748">
        <v>3</v>
      </c>
      <c r="P66" s="666">
        <v>1300</v>
      </c>
      <c r="Q66" s="681">
        <v>1</v>
      </c>
      <c r="R66" s="665">
        <v>5</v>
      </c>
      <c r="S66" s="681">
        <v>1</v>
      </c>
      <c r="T66" s="748">
        <v>3</v>
      </c>
      <c r="U66" s="704">
        <v>1</v>
      </c>
    </row>
    <row r="67" spans="1:21" ht="14.4" customHeight="1" x14ac:dyDescent="0.3">
      <c r="A67" s="664">
        <v>31</v>
      </c>
      <c r="B67" s="665" t="s">
        <v>549</v>
      </c>
      <c r="C67" s="665" t="s">
        <v>2427</v>
      </c>
      <c r="D67" s="746" t="s">
        <v>3284</v>
      </c>
      <c r="E67" s="747" t="s">
        <v>2438</v>
      </c>
      <c r="F67" s="665" t="s">
        <v>2426</v>
      </c>
      <c r="G67" s="665" t="s">
        <v>2473</v>
      </c>
      <c r="H67" s="665" t="s">
        <v>550</v>
      </c>
      <c r="I67" s="665" t="s">
        <v>2474</v>
      </c>
      <c r="J67" s="665" t="s">
        <v>2475</v>
      </c>
      <c r="K67" s="665" t="s">
        <v>2476</v>
      </c>
      <c r="L67" s="666">
        <v>200</v>
      </c>
      <c r="M67" s="666">
        <v>9600</v>
      </c>
      <c r="N67" s="665">
        <v>48</v>
      </c>
      <c r="O67" s="748">
        <v>24</v>
      </c>
      <c r="P67" s="666">
        <v>8400</v>
      </c>
      <c r="Q67" s="681">
        <v>0.875</v>
      </c>
      <c r="R67" s="665">
        <v>42</v>
      </c>
      <c r="S67" s="681">
        <v>0.875</v>
      </c>
      <c r="T67" s="748">
        <v>21</v>
      </c>
      <c r="U67" s="704">
        <v>0.875</v>
      </c>
    </row>
    <row r="68" spans="1:21" ht="14.4" customHeight="1" x14ac:dyDescent="0.3">
      <c r="A68" s="664">
        <v>31</v>
      </c>
      <c r="B68" s="665" t="s">
        <v>549</v>
      </c>
      <c r="C68" s="665" t="s">
        <v>2427</v>
      </c>
      <c r="D68" s="746" t="s">
        <v>3284</v>
      </c>
      <c r="E68" s="747" t="s">
        <v>2438</v>
      </c>
      <c r="F68" s="665" t="s">
        <v>2426</v>
      </c>
      <c r="G68" s="665" t="s">
        <v>2473</v>
      </c>
      <c r="H68" s="665" t="s">
        <v>550</v>
      </c>
      <c r="I68" s="665" t="s">
        <v>2584</v>
      </c>
      <c r="J68" s="665" t="s">
        <v>2585</v>
      </c>
      <c r="K68" s="665" t="s">
        <v>2586</v>
      </c>
      <c r="L68" s="666">
        <v>190</v>
      </c>
      <c r="M68" s="666">
        <v>380</v>
      </c>
      <c r="N68" s="665">
        <v>2</v>
      </c>
      <c r="O68" s="748">
        <v>1</v>
      </c>
      <c r="P68" s="666"/>
      <c r="Q68" s="681">
        <v>0</v>
      </c>
      <c r="R68" s="665"/>
      <c r="S68" s="681">
        <v>0</v>
      </c>
      <c r="T68" s="748"/>
      <c r="U68" s="704">
        <v>0</v>
      </c>
    </row>
    <row r="69" spans="1:21" ht="14.4" customHeight="1" x14ac:dyDescent="0.3">
      <c r="A69" s="664">
        <v>31</v>
      </c>
      <c r="B69" s="665" t="s">
        <v>549</v>
      </c>
      <c r="C69" s="665" t="s">
        <v>2427</v>
      </c>
      <c r="D69" s="746" t="s">
        <v>3284</v>
      </c>
      <c r="E69" s="747" t="s">
        <v>2438</v>
      </c>
      <c r="F69" s="665" t="s">
        <v>2426</v>
      </c>
      <c r="G69" s="665" t="s">
        <v>2473</v>
      </c>
      <c r="H69" s="665" t="s">
        <v>550</v>
      </c>
      <c r="I69" s="665" t="s">
        <v>2587</v>
      </c>
      <c r="J69" s="665" t="s">
        <v>2588</v>
      </c>
      <c r="K69" s="665" t="s">
        <v>2589</v>
      </c>
      <c r="L69" s="666">
        <v>1200</v>
      </c>
      <c r="M69" s="666">
        <v>1200</v>
      </c>
      <c r="N69" s="665">
        <v>1</v>
      </c>
      <c r="O69" s="748">
        <v>1</v>
      </c>
      <c r="P69" s="666">
        <v>1200</v>
      </c>
      <c r="Q69" s="681">
        <v>1</v>
      </c>
      <c r="R69" s="665">
        <v>1</v>
      </c>
      <c r="S69" s="681">
        <v>1</v>
      </c>
      <c r="T69" s="748">
        <v>1</v>
      </c>
      <c r="U69" s="704">
        <v>1</v>
      </c>
    </row>
    <row r="70" spans="1:21" ht="14.4" customHeight="1" x14ac:dyDescent="0.3">
      <c r="A70" s="664">
        <v>31</v>
      </c>
      <c r="B70" s="665" t="s">
        <v>549</v>
      </c>
      <c r="C70" s="665" t="s">
        <v>2427</v>
      </c>
      <c r="D70" s="746" t="s">
        <v>3284</v>
      </c>
      <c r="E70" s="747" t="s">
        <v>2438</v>
      </c>
      <c r="F70" s="665" t="s">
        <v>2426</v>
      </c>
      <c r="G70" s="665" t="s">
        <v>2590</v>
      </c>
      <c r="H70" s="665" t="s">
        <v>550</v>
      </c>
      <c r="I70" s="665" t="s">
        <v>2591</v>
      </c>
      <c r="J70" s="665" t="s">
        <v>2592</v>
      </c>
      <c r="K70" s="665" t="s">
        <v>2593</v>
      </c>
      <c r="L70" s="666">
        <v>0</v>
      </c>
      <c r="M70" s="666">
        <v>0</v>
      </c>
      <c r="N70" s="665">
        <v>1</v>
      </c>
      <c r="O70" s="748">
        <v>1</v>
      </c>
      <c r="P70" s="666"/>
      <c r="Q70" s="681"/>
      <c r="R70" s="665"/>
      <c r="S70" s="681">
        <v>0</v>
      </c>
      <c r="T70" s="748"/>
      <c r="U70" s="704">
        <v>0</v>
      </c>
    </row>
    <row r="71" spans="1:21" ht="14.4" customHeight="1" x14ac:dyDescent="0.3">
      <c r="A71" s="664">
        <v>31</v>
      </c>
      <c r="B71" s="665" t="s">
        <v>549</v>
      </c>
      <c r="C71" s="665" t="s">
        <v>2427</v>
      </c>
      <c r="D71" s="746" t="s">
        <v>3284</v>
      </c>
      <c r="E71" s="747" t="s">
        <v>2439</v>
      </c>
      <c r="F71" s="665" t="s">
        <v>2424</v>
      </c>
      <c r="G71" s="665" t="s">
        <v>2454</v>
      </c>
      <c r="H71" s="665" t="s">
        <v>1188</v>
      </c>
      <c r="I71" s="665" t="s">
        <v>1485</v>
      </c>
      <c r="J71" s="665" t="s">
        <v>2285</v>
      </c>
      <c r="K71" s="665" t="s">
        <v>2286</v>
      </c>
      <c r="L71" s="666">
        <v>149.52000000000001</v>
      </c>
      <c r="M71" s="666">
        <v>448.56000000000006</v>
      </c>
      <c r="N71" s="665">
        <v>3</v>
      </c>
      <c r="O71" s="748">
        <v>1</v>
      </c>
      <c r="P71" s="666">
        <v>299.04000000000002</v>
      </c>
      <c r="Q71" s="681">
        <v>0.66666666666666663</v>
      </c>
      <c r="R71" s="665">
        <v>2</v>
      </c>
      <c r="S71" s="681">
        <v>0.66666666666666663</v>
      </c>
      <c r="T71" s="748">
        <v>0.5</v>
      </c>
      <c r="U71" s="704">
        <v>0.5</v>
      </c>
    </row>
    <row r="72" spans="1:21" ht="14.4" customHeight="1" x14ac:dyDescent="0.3">
      <c r="A72" s="664">
        <v>31</v>
      </c>
      <c r="B72" s="665" t="s">
        <v>549</v>
      </c>
      <c r="C72" s="665" t="s">
        <v>2427</v>
      </c>
      <c r="D72" s="746" t="s">
        <v>3284</v>
      </c>
      <c r="E72" s="747" t="s">
        <v>2439</v>
      </c>
      <c r="F72" s="665" t="s">
        <v>2424</v>
      </c>
      <c r="G72" s="665" t="s">
        <v>2454</v>
      </c>
      <c r="H72" s="665" t="s">
        <v>550</v>
      </c>
      <c r="I72" s="665" t="s">
        <v>2594</v>
      </c>
      <c r="J72" s="665" t="s">
        <v>2595</v>
      </c>
      <c r="K72" s="665" t="s">
        <v>2596</v>
      </c>
      <c r="L72" s="666">
        <v>149.52000000000001</v>
      </c>
      <c r="M72" s="666">
        <v>299.04000000000002</v>
      </c>
      <c r="N72" s="665">
        <v>2</v>
      </c>
      <c r="O72" s="748">
        <v>1</v>
      </c>
      <c r="P72" s="666">
        <v>299.04000000000002</v>
      </c>
      <c r="Q72" s="681">
        <v>1</v>
      </c>
      <c r="R72" s="665">
        <v>2</v>
      </c>
      <c r="S72" s="681">
        <v>1</v>
      </c>
      <c r="T72" s="748">
        <v>1</v>
      </c>
      <c r="U72" s="704">
        <v>1</v>
      </c>
    </row>
    <row r="73" spans="1:21" ht="14.4" customHeight="1" x14ac:dyDescent="0.3">
      <c r="A73" s="664">
        <v>31</v>
      </c>
      <c r="B73" s="665" t="s">
        <v>549</v>
      </c>
      <c r="C73" s="665" t="s">
        <v>2427</v>
      </c>
      <c r="D73" s="746" t="s">
        <v>3284</v>
      </c>
      <c r="E73" s="747" t="s">
        <v>2439</v>
      </c>
      <c r="F73" s="665" t="s">
        <v>2424</v>
      </c>
      <c r="G73" s="665" t="s">
        <v>2454</v>
      </c>
      <c r="H73" s="665" t="s">
        <v>1188</v>
      </c>
      <c r="I73" s="665" t="s">
        <v>2087</v>
      </c>
      <c r="J73" s="665" t="s">
        <v>2088</v>
      </c>
      <c r="K73" s="665" t="s">
        <v>2482</v>
      </c>
      <c r="L73" s="666">
        <v>225.06</v>
      </c>
      <c r="M73" s="666">
        <v>450.12</v>
      </c>
      <c r="N73" s="665">
        <v>2</v>
      </c>
      <c r="O73" s="748">
        <v>1.5</v>
      </c>
      <c r="P73" s="666">
        <v>225.06</v>
      </c>
      <c r="Q73" s="681">
        <v>0.5</v>
      </c>
      <c r="R73" s="665">
        <v>1</v>
      </c>
      <c r="S73" s="681">
        <v>0.5</v>
      </c>
      <c r="T73" s="748">
        <v>1</v>
      </c>
      <c r="U73" s="704">
        <v>0.66666666666666663</v>
      </c>
    </row>
    <row r="74" spans="1:21" ht="14.4" customHeight="1" x14ac:dyDescent="0.3">
      <c r="A74" s="664">
        <v>31</v>
      </c>
      <c r="B74" s="665" t="s">
        <v>549</v>
      </c>
      <c r="C74" s="665" t="s">
        <v>2427</v>
      </c>
      <c r="D74" s="746" t="s">
        <v>3284</v>
      </c>
      <c r="E74" s="747" t="s">
        <v>2439</v>
      </c>
      <c r="F74" s="665" t="s">
        <v>2424</v>
      </c>
      <c r="G74" s="665" t="s">
        <v>2454</v>
      </c>
      <c r="H74" s="665" t="s">
        <v>550</v>
      </c>
      <c r="I74" s="665" t="s">
        <v>2597</v>
      </c>
      <c r="J74" s="665" t="s">
        <v>2598</v>
      </c>
      <c r="K74" s="665" t="s">
        <v>2282</v>
      </c>
      <c r="L74" s="666">
        <v>154.36000000000001</v>
      </c>
      <c r="M74" s="666">
        <v>308.72000000000003</v>
      </c>
      <c r="N74" s="665">
        <v>2</v>
      </c>
      <c r="O74" s="748">
        <v>1</v>
      </c>
      <c r="P74" s="666">
        <v>308.72000000000003</v>
      </c>
      <c r="Q74" s="681">
        <v>1</v>
      </c>
      <c r="R74" s="665">
        <v>2</v>
      </c>
      <c r="S74" s="681">
        <v>1</v>
      </c>
      <c r="T74" s="748">
        <v>1</v>
      </c>
      <c r="U74" s="704">
        <v>1</v>
      </c>
    </row>
    <row r="75" spans="1:21" ht="14.4" customHeight="1" x14ac:dyDescent="0.3">
      <c r="A75" s="664">
        <v>31</v>
      </c>
      <c r="B75" s="665" t="s">
        <v>549</v>
      </c>
      <c r="C75" s="665" t="s">
        <v>2427</v>
      </c>
      <c r="D75" s="746" t="s">
        <v>3284</v>
      </c>
      <c r="E75" s="747" t="s">
        <v>2439</v>
      </c>
      <c r="F75" s="665" t="s">
        <v>2424</v>
      </c>
      <c r="G75" s="665" t="s">
        <v>2502</v>
      </c>
      <c r="H75" s="665" t="s">
        <v>550</v>
      </c>
      <c r="I75" s="665" t="s">
        <v>969</v>
      </c>
      <c r="J75" s="665" t="s">
        <v>970</v>
      </c>
      <c r="K75" s="665" t="s">
        <v>2503</v>
      </c>
      <c r="L75" s="666">
        <v>0</v>
      </c>
      <c r="M75" s="666">
        <v>0</v>
      </c>
      <c r="N75" s="665">
        <v>1</v>
      </c>
      <c r="O75" s="748">
        <v>0.5</v>
      </c>
      <c r="P75" s="666">
        <v>0</v>
      </c>
      <c r="Q75" s="681"/>
      <c r="R75" s="665">
        <v>1</v>
      </c>
      <c r="S75" s="681">
        <v>1</v>
      </c>
      <c r="T75" s="748">
        <v>0.5</v>
      </c>
      <c r="U75" s="704">
        <v>1</v>
      </c>
    </row>
    <row r="76" spans="1:21" ht="14.4" customHeight="1" x14ac:dyDescent="0.3">
      <c r="A76" s="664">
        <v>31</v>
      </c>
      <c r="B76" s="665" t="s">
        <v>549</v>
      </c>
      <c r="C76" s="665" t="s">
        <v>2427</v>
      </c>
      <c r="D76" s="746" t="s">
        <v>3284</v>
      </c>
      <c r="E76" s="747" t="s">
        <v>2439</v>
      </c>
      <c r="F76" s="665" t="s">
        <v>2424</v>
      </c>
      <c r="G76" s="665" t="s">
        <v>2599</v>
      </c>
      <c r="H76" s="665" t="s">
        <v>550</v>
      </c>
      <c r="I76" s="665" t="s">
        <v>2600</v>
      </c>
      <c r="J76" s="665" t="s">
        <v>2601</v>
      </c>
      <c r="K76" s="665" t="s">
        <v>2602</v>
      </c>
      <c r="L76" s="666">
        <v>140.72</v>
      </c>
      <c r="M76" s="666">
        <v>140.72</v>
      </c>
      <c r="N76" s="665">
        <v>1</v>
      </c>
      <c r="O76" s="748">
        <v>1</v>
      </c>
      <c r="P76" s="666">
        <v>140.72</v>
      </c>
      <c r="Q76" s="681">
        <v>1</v>
      </c>
      <c r="R76" s="665">
        <v>1</v>
      </c>
      <c r="S76" s="681">
        <v>1</v>
      </c>
      <c r="T76" s="748">
        <v>1</v>
      </c>
      <c r="U76" s="704">
        <v>1</v>
      </c>
    </row>
    <row r="77" spans="1:21" ht="14.4" customHeight="1" x14ac:dyDescent="0.3">
      <c r="A77" s="664">
        <v>31</v>
      </c>
      <c r="B77" s="665" t="s">
        <v>549</v>
      </c>
      <c r="C77" s="665" t="s">
        <v>2427</v>
      </c>
      <c r="D77" s="746" t="s">
        <v>3284</v>
      </c>
      <c r="E77" s="747" t="s">
        <v>2439</v>
      </c>
      <c r="F77" s="665" t="s">
        <v>2424</v>
      </c>
      <c r="G77" s="665" t="s">
        <v>2507</v>
      </c>
      <c r="H77" s="665" t="s">
        <v>550</v>
      </c>
      <c r="I77" s="665" t="s">
        <v>1115</v>
      </c>
      <c r="J77" s="665" t="s">
        <v>791</v>
      </c>
      <c r="K77" s="665" t="s">
        <v>2603</v>
      </c>
      <c r="L77" s="666">
        <v>0</v>
      </c>
      <c r="M77" s="666">
        <v>0</v>
      </c>
      <c r="N77" s="665">
        <v>1</v>
      </c>
      <c r="O77" s="748">
        <v>0.5</v>
      </c>
      <c r="P77" s="666">
        <v>0</v>
      </c>
      <c r="Q77" s="681"/>
      <c r="R77" s="665">
        <v>1</v>
      </c>
      <c r="S77" s="681">
        <v>1</v>
      </c>
      <c r="T77" s="748">
        <v>0.5</v>
      </c>
      <c r="U77" s="704">
        <v>1</v>
      </c>
    </row>
    <row r="78" spans="1:21" ht="14.4" customHeight="1" x14ac:dyDescent="0.3">
      <c r="A78" s="664">
        <v>31</v>
      </c>
      <c r="B78" s="665" t="s">
        <v>549</v>
      </c>
      <c r="C78" s="665" t="s">
        <v>2427</v>
      </c>
      <c r="D78" s="746" t="s">
        <v>3284</v>
      </c>
      <c r="E78" s="747" t="s">
        <v>2439</v>
      </c>
      <c r="F78" s="665" t="s">
        <v>2424</v>
      </c>
      <c r="G78" s="665" t="s">
        <v>2509</v>
      </c>
      <c r="H78" s="665" t="s">
        <v>550</v>
      </c>
      <c r="I78" s="665" t="s">
        <v>1413</v>
      </c>
      <c r="J78" s="665" t="s">
        <v>1414</v>
      </c>
      <c r="K78" s="665" t="s">
        <v>2510</v>
      </c>
      <c r="L78" s="666">
        <v>132.97999999999999</v>
      </c>
      <c r="M78" s="666">
        <v>797.87999999999988</v>
      </c>
      <c r="N78" s="665">
        <v>6</v>
      </c>
      <c r="O78" s="748">
        <v>2</v>
      </c>
      <c r="P78" s="666">
        <v>265.95999999999998</v>
      </c>
      <c r="Q78" s="681">
        <v>0.33333333333333337</v>
      </c>
      <c r="R78" s="665">
        <v>2</v>
      </c>
      <c r="S78" s="681">
        <v>0.33333333333333331</v>
      </c>
      <c r="T78" s="748">
        <v>1</v>
      </c>
      <c r="U78" s="704">
        <v>0.5</v>
      </c>
    </row>
    <row r="79" spans="1:21" ht="14.4" customHeight="1" x14ac:dyDescent="0.3">
      <c r="A79" s="664">
        <v>31</v>
      </c>
      <c r="B79" s="665" t="s">
        <v>549</v>
      </c>
      <c r="C79" s="665" t="s">
        <v>2427</v>
      </c>
      <c r="D79" s="746" t="s">
        <v>3284</v>
      </c>
      <c r="E79" s="747" t="s">
        <v>2439</v>
      </c>
      <c r="F79" s="665" t="s">
        <v>2424</v>
      </c>
      <c r="G79" s="665" t="s">
        <v>2604</v>
      </c>
      <c r="H79" s="665" t="s">
        <v>550</v>
      </c>
      <c r="I79" s="665" t="s">
        <v>1701</v>
      </c>
      <c r="J79" s="665" t="s">
        <v>1702</v>
      </c>
      <c r="K79" s="665" t="s">
        <v>2605</v>
      </c>
      <c r="L79" s="666">
        <v>10.55</v>
      </c>
      <c r="M79" s="666">
        <v>10.55</v>
      </c>
      <c r="N79" s="665">
        <v>1</v>
      </c>
      <c r="O79" s="748">
        <v>0.5</v>
      </c>
      <c r="P79" s="666">
        <v>10.55</v>
      </c>
      <c r="Q79" s="681">
        <v>1</v>
      </c>
      <c r="R79" s="665">
        <v>1</v>
      </c>
      <c r="S79" s="681">
        <v>1</v>
      </c>
      <c r="T79" s="748">
        <v>0.5</v>
      </c>
      <c r="U79" s="704">
        <v>1</v>
      </c>
    </row>
    <row r="80" spans="1:21" ht="14.4" customHeight="1" x14ac:dyDescent="0.3">
      <c r="A80" s="664">
        <v>31</v>
      </c>
      <c r="B80" s="665" t="s">
        <v>549</v>
      </c>
      <c r="C80" s="665" t="s">
        <v>2427</v>
      </c>
      <c r="D80" s="746" t="s">
        <v>3284</v>
      </c>
      <c r="E80" s="747" t="s">
        <v>2439</v>
      </c>
      <c r="F80" s="665" t="s">
        <v>2424</v>
      </c>
      <c r="G80" s="665" t="s">
        <v>2455</v>
      </c>
      <c r="H80" s="665" t="s">
        <v>1188</v>
      </c>
      <c r="I80" s="665" t="s">
        <v>2456</v>
      </c>
      <c r="J80" s="665" t="s">
        <v>1345</v>
      </c>
      <c r="K80" s="665" t="s">
        <v>2457</v>
      </c>
      <c r="L80" s="666">
        <v>543.39</v>
      </c>
      <c r="M80" s="666">
        <v>14128.14</v>
      </c>
      <c r="N80" s="665">
        <v>26</v>
      </c>
      <c r="O80" s="748">
        <v>9.5</v>
      </c>
      <c r="P80" s="666">
        <v>13584.75</v>
      </c>
      <c r="Q80" s="681">
        <v>0.96153846153846156</v>
      </c>
      <c r="R80" s="665">
        <v>25</v>
      </c>
      <c r="S80" s="681">
        <v>0.96153846153846156</v>
      </c>
      <c r="T80" s="748">
        <v>9</v>
      </c>
      <c r="U80" s="704">
        <v>0.94736842105263153</v>
      </c>
    </row>
    <row r="81" spans="1:21" ht="14.4" customHeight="1" x14ac:dyDescent="0.3">
      <c r="A81" s="664">
        <v>31</v>
      </c>
      <c r="B81" s="665" t="s">
        <v>549</v>
      </c>
      <c r="C81" s="665" t="s">
        <v>2427</v>
      </c>
      <c r="D81" s="746" t="s">
        <v>3284</v>
      </c>
      <c r="E81" s="747" t="s">
        <v>2439</v>
      </c>
      <c r="F81" s="665" t="s">
        <v>2424</v>
      </c>
      <c r="G81" s="665" t="s">
        <v>2455</v>
      </c>
      <c r="H81" s="665" t="s">
        <v>1188</v>
      </c>
      <c r="I81" s="665" t="s">
        <v>2515</v>
      </c>
      <c r="J81" s="665" t="s">
        <v>1345</v>
      </c>
      <c r="K81" s="665" t="s">
        <v>2250</v>
      </c>
      <c r="L81" s="666">
        <v>815.1</v>
      </c>
      <c r="M81" s="666">
        <v>66023.099999999962</v>
      </c>
      <c r="N81" s="665">
        <v>81</v>
      </c>
      <c r="O81" s="748">
        <v>26.5</v>
      </c>
      <c r="P81" s="666">
        <v>65207.999999999964</v>
      </c>
      <c r="Q81" s="681">
        <v>0.98765432098765438</v>
      </c>
      <c r="R81" s="665">
        <v>80</v>
      </c>
      <c r="S81" s="681">
        <v>0.98765432098765427</v>
      </c>
      <c r="T81" s="748">
        <v>26</v>
      </c>
      <c r="U81" s="704">
        <v>0.98113207547169812</v>
      </c>
    </row>
    <row r="82" spans="1:21" ht="14.4" customHeight="1" x14ac:dyDescent="0.3">
      <c r="A82" s="664">
        <v>31</v>
      </c>
      <c r="B82" s="665" t="s">
        <v>549</v>
      </c>
      <c r="C82" s="665" t="s">
        <v>2427</v>
      </c>
      <c r="D82" s="746" t="s">
        <v>3284</v>
      </c>
      <c r="E82" s="747" t="s">
        <v>2439</v>
      </c>
      <c r="F82" s="665" t="s">
        <v>2424</v>
      </c>
      <c r="G82" s="665" t="s">
        <v>2455</v>
      </c>
      <c r="H82" s="665" t="s">
        <v>1188</v>
      </c>
      <c r="I82" s="665" t="s">
        <v>2516</v>
      </c>
      <c r="J82" s="665" t="s">
        <v>1345</v>
      </c>
      <c r="K82" s="665" t="s">
        <v>2517</v>
      </c>
      <c r="L82" s="666">
        <v>923.74</v>
      </c>
      <c r="M82" s="666">
        <v>923.74</v>
      </c>
      <c r="N82" s="665">
        <v>1</v>
      </c>
      <c r="O82" s="748">
        <v>0.5</v>
      </c>
      <c r="P82" s="666"/>
      <c r="Q82" s="681">
        <v>0</v>
      </c>
      <c r="R82" s="665"/>
      <c r="S82" s="681">
        <v>0</v>
      </c>
      <c r="T82" s="748"/>
      <c r="U82" s="704">
        <v>0</v>
      </c>
    </row>
    <row r="83" spans="1:21" ht="14.4" customHeight="1" x14ac:dyDescent="0.3">
      <c r="A83" s="664">
        <v>31</v>
      </c>
      <c r="B83" s="665" t="s">
        <v>549</v>
      </c>
      <c r="C83" s="665" t="s">
        <v>2427</v>
      </c>
      <c r="D83" s="746" t="s">
        <v>3284</v>
      </c>
      <c r="E83" s="747" t="s">
        <v>2439</v>
      </c>
      <c r="F83" s="665" t="s">
        <v>2424</v>
      </c>
      <c r="G83" s="665" t="s">
        <v>2455</v>
      </c>
      <c r="H83" s="665" t="s">
        <v>1188</v>
      </c>
      <c r="I83" s="665" t="s">
        <v>2606</v>
      </c>
      <c r="J83" s="665" t="s">
        <v>1345</v>
      </c>
      <c r="K83" s="665" t="s">
        <v>2607</v>
      </c>
      <c r="L83" s="666">
        <v>1154.68</v>
      </c>
      <c r="M83" s="666">
        <v>1154.68</v>
      </c>
      <c r="N83" s="665">
        <v>1</v>
      </c>
      <c r="O83" s="748">
        <v>0.5</v>
      </c>
      <c r="P83" s="666">
        <v>1154.68</v>
      </c>
      <c r="Q83" s="681">
        <v>1</v>
      </c>
      <c r="R83" s="665">
        <v>1</v>
      </c>
      <c r="S83" s="681">
        <v>1</v>
      </c>
      <c r="T83" s="748">
        <v>0.5</v>
      </c>
      <c r="U83" s="704">
        <v>1</v>
      </c>
    </row>
    <row r="84" spans="1:21" ht="14.4" customHeight="1" x14ac:dyDescent="0.3">
      <c r="A84" s="664">
        <v>31</v>
      </c>
      <c r="B84" s="665" t="s">
        <v>549</v>
      </c>
      <c r="C84" s="665" t="s">
        <v>2427</v>
      </c>
      <c r="D84" s="746" t="s">
        <v>3284</v>
      </c>
      <c r="E84" s="747" t="s">
        <v>2439</v>
      </c>
      <c r="F84" s="665" t="s">
        <v>2424</v>
      </c>
      <c r="G84" s="665" t="s">
        <v>2519</v>
      </c>
      <c r="H84" s="665" t="s">
        <v>1188</v>
      </c>
      <c r="I84" s="665" t="s">
        <v>1278</v>
      </c>
      <c r="J84" s="665" t="s">
        <v>578</v>
      </c>
      <c r="K84" s="665" t="s">
        <v>2314</v>
      </c>
      <c r="L84" s="666">
        <v>18.260000000000002</v>
      </c>
      <c r="M84" s="666">
        <v>18.260000000000002</v>
      </c>
      <c r="N84" s="665">
        <v>1</v>
      </c>
      <c r="O84" s="748">
        <v>1</v>
      </c>
      <c r="P84" s="666"/>
      <c r="Q84" s="681">
        <v>0</v>
      </c>
      <c r="R84" s="665"/>
      <c r="S84" s="681">
        <v>0</v>
      </c>
      <c r="T84" s="748"/>
      <c r="U84" s="704">
        <v>0</v>
      </c>
    </row>
    <row r="85" spans="1:21" ht="14.4" customHeight="1" x14ac:dyDescent="0.3">
      <c r="A85" s="664">
        <v>31</v>
      </c>
      <c r="B85" s="665" t="s">
        <v>549</v>
      </c>
      <c r="C85" s="665" t="s">
        <v>2427</v>
      </c>
      <c r="D85" s="746" t="s">
        <v>3284</v>
      </c>
      <c r="E85" s="747" t="s">
        <v>2439</v>
      </c>
      <c r="F85" s="665" t="s">
        <v>2424</v>
      </c>
      <c r="G85" s="665" t="s">
        <v>2519</v>
      </c>
      <c r="H85" s="665" t="s">
        <v>1188</v>
      </c>
      <c r="I85" s="665" t="s">
        <v>1197</v>
      </c>
      <c r="J85" s="665" t="s">
        <v>578</v>
      </c>
      <c r="K85" s="665" t="s">
        <v>2315</v>
      </c>
      <c r="L85" s="666">
        <v>36.54</v>
      </c>
      <c r="M85" s="666">
        <v>36.54</v>
      </c>
      <c r="N85" s="665">
        <v>1</v>
      </c>
      <c r="O85" s="748">
        <v>1</v>
      </c>
      <c r="P85" s="666"/>
      <c r="Q85" s="681">
        <v>0</v>
      </c>
      <c r="R85" s="665"/>
      <c r="S85" s="681">
        <v>0</v>
      </c>
      <c r="T85" s="748"/>
      <c r="U85" s="704">
        <v>0</v>
      </c>
    </row>
    <row r="86" spans="1:21" ht="14.4" customHeight="1" x14ac:dyDescent="0.3">
      <c r="A86" s="664">
        <v>31</v>
      </c>
      <c r="B86" s="665" t="s">
        <v>549</v>
      </c>
      <c r="C86" s="665" t="s">
        <v>2427</v>
      </c>
      <c r="D86" s="746" t="s">
        <v>3284</v>
      </c>
      <c r="E86" s="747" t="s">
        <v>2439</v>
      </c>
      <c r="F86" s="665" t="s">
        <v>2424</v>
      </c>
      <c r="G86" s="665" t="s">
        <v>2458</v>
      </c>
      <c r="H86" s="665" t="s">
        <v>550</v>
      </c>
      <c r="I86" s="665" t="s">
        <v>696</v>
      </c>
      <c r="J86" s="665" t="s">
        <v>2459</v>
      </c>
      <c r="K86" s="665" t="s">
        <v>2460</v>
      </c>
      <c r="L86" s="666">
        <v>0</v>
      </c>
      <c r="M86" s="666">
        <v>0</v>
      </c>
      <c r="N86" s="665">
        <v>165</v>
      </c>
      <c r="O86" s="748">
        <v>101.5</v>
      </c>
      <c r="P86" s="666">
        <v>0</v>
      </c>
      <c r="Q86" s="681"/>
      <c r="R86" s="665">
        <v>113</v>
      </c>
      <c r="S86" s="681">
        <v>0.68484848484848482</v>
      </c>
      <c r="T86" s="748">
        <v>59</v>
      </c>
      <c r="U86" s="704">
        <v>0.58128078817733986</v>
      </c>
    </row>
    <row r="87" spans="1:21" ht="14.4" customHeight="1" x14ac:dyDescent="0.3">
      <c r="A87" s="664">
        <v>31</v>
      </c>
      <c r="B87" s="665" t="s">
        <v>549</v>
      </c>
      <c r="C87" s="665" t="s">
        <v>2427</v>
      </c>
      <c r="D87" s="746" t="s">
        <v>3284</v>
      </c>
      <c r="E87" s="747" t="s">
        <v>2439</v>
      </c>
      <c r="F87" s="665" t="s">
        <v>2424</v>
      </c>
      <c r="G87" s="665" t="s">
        <v>2608</v>
      </c>
      <c r="H87" s="665" t="s">
        <v>550</v>
      </c>
      <c r="I87" s="665" t="s">
        <v>2609</v>
      </c>
      <c r="J87" s="665" t="s">
        <v>2610</v>
      </c>
      <c r="K87" s="665" t="s">
        <v>2611</v>
      </c>
      <c r="L87" s="666">
        <v>657.67</v>
      </c>
      <c r="M87" s="666">
        <v>657.67</v>
      </c>
      <c r="N87" s="665">
        <v>1</v>
      </c>
      <c r="O87" s="748">
        <v>1</v>
      </c>
      <c r="P87" s="666">
        <v>657.67</v>
      </c>
      <c r="Q87" s="681">
        <v>1</v>
      </c>
      <c r="R87" s="665">
        <v>1</v>
      </c>
      <c r="S87" s="681">
        <v>1</v>
      </c>
      <c r="T87" s="748">
        <v>1</v>
      </c>
      <c r="U87" s="704">
        <v>1</v>
      </c>
    </row>
    <row r="88" spans="1:21" ht="14.4" customHeight="1" x14ac:dyDescent="0.3">
      <c r="A88" s="664">
        <v>31</v>
      </c>
      <c r="B88" s="665" t="s">
        <v>549</v>
      </c>
      <c r="C88" s="665" t="s">
        <v>2427</v>
      </c>
      <c r="D88" s="746" t="s">
        <v>3284</v>
      </c>
      <c r="E88" s="747" t="s">
        <v>2439</v>
      </c>
      <c r="F88" s="665" t="s">
        <v>2424</v>
      </c>
      <c r="G88" s="665" t="s">
        <v>2537</v>
      </c>
      <c r="H88" s="665" t="s">
        <v>550</v>
      </c>
      <c r="I88" s="665" t="s">
        <v>1390</v>
      </c>
      <c r="J88" s="665" t="s">
        <v>1387</v>
      </c>
      <c r="K88" s="665" t="s">
        <v>2538</v>
      </c>
      <c r="L88" s="666">
        <v>186.27</v>
      </c>
      <c r="M88" s="666">
        <v>558.81000000000006</v>
      </c>
      <c r="N88" s="665">
        <v>3</v>
      </c>
      <c r="O88" s="748">
        <v>1</v>
      </c>
      <c r="P88" s="666">
        <v>558.81000000000006</v>
      </c>
      <c r="Q88" s="681">
        <v>1</v>
      </c>
      <c r="R88" s="665">
        <v>3</v>
      </c>
      <c r="S88" s="681">
        <v>1</v>
      </c>
      <c r="T88" s="748">
        <v>1</v>
      </c>
      <c r="U88" s="704">
        <v>1</v>
      </c>
    </row>
    <row r="89" spans="1:21" ht="14.4" customHeight="1" x14ac:dyDescent="0.3">
      <c r="A89" s="664">
        <v>31</v>
      </c>
      <c r="B89" s="665" t="s">
        <v>549</v>
      </c>
      <c r="C89" s="665" t="s">
        <v>2427</v>
      </c>
      <c r="D89" s="746" t="s">
        <v>3284</v>
      </c>
      <c r="E89" s="747" t="s">
        <v>2439</v>
      </c>
      <c r="F89" s="665" t="s">
        <v>2424</v>
      </c>
      <c r="G89" s="665" t="s">
        <v>2547</v>
      </c>
      <c r="H89" s="665" t="s">
        <v>550</v>
      </c>
      <c r="I89" s="665" t="s">
        <v>2612</v>
      </c>
      <c r="J89" s="665" t="s">
        <v>2613</v>
      </c>
      <c r="K89" s="665" t="s">
        <v>2614</v>
      </c>
      <c r="L89" s="666">
        <v>33.549999999999997</v>
      </c>
      <c r="M89" s="666">
        <v>33.549999999999997</v>
      </c>
      <c r="N89" s="665">
        <v>1</v>
      </c>
      <c r="O89" s="748">
        <v>1</v>
      </c>
      <c r="P89" s="666">
        <v>33.549999999999997</v>
      </c>
      <c r="Q89" s="681">
        <v>1</v>
      </c>
      <c r="R89" s="665">
        <v>1</v>
      </c>
      <c r="S89" s="681">
        <v>1</v>
      </c>
      <c r="T89" s="748">
        <v>1</v>
      </c>
      <c r="U89" s="704">
        <v>1</v>
      </c>
    </row>
    <row r="90" spans="1:21" ht="14.4" customHeight="1" x14ac:dyDescent="0.3">
      <c r="A90" s="664">
        <v>31</v>
      </c>
      <c r="B90" s="665" t="s">
        <v>549</v>
      </c>
      <c r="C90" s="665" t="s">
        <v>2427</v>
      </c>
      <c r="D90" s="746" t="s">
        <v>3284</v>
      </c>
      <c r="E90" s="747" t="s">
        <v>2439</v>
      </c>
      <c r="F90" s="665" t="s">
        <v>2426</v>
      </c>
      <c r="G90" s="665" t="s">
        <v>2461</v>
      </c>
      <c r="H90" s="665" t="s">
        <v>550</v>
      </c>
      <c r="I90" s="665" t="s">
        <v>2462</v>
      </c>
      <c r="J90" s="665" t="s">
        <v>2463</v>
      </c>
      <c r="K90" s="665" t="s">
        <v>2464</v>
      </c>
      <c r="L90" s="666">
        <v>35.130000000000003</v>
      </c>
      <c r="M90" s="666">
        <v>6674.7000000000144</v>
      </c>
      <c r="N90" s="665">
        <v>190</v>
      </c>
      <c r="O90" s="748">
        <v>95</v>
      </c>
      <c r="P90" s="666">
        <v>6674.7000000000144</v>
      </c>
      <c r="Q90" s="681">
        <v>1</v>
      </c>
      <c r="R90" s="665">
        <v>190</v>
      </c>
      <c r="S90" s="681">
        <v>1</v>
      </c>
      <c r="T90" s="748">
        <v>95</v>
      </c>
      <c r="U90" s="704">
        <v>1</v>
      </c>
    </row>
    <row r="91" spans="1:21" ht="14.4" customHeight="1" x14ac:dyDescent="0.3">
      <c r="A91" s="664">
        <v>31</v>
      </c>
      <c r="B91" s="665" t="s">
        <v>549</v>
      </c>
      <c r="C91" s="665" t="s">
        <v>2427</v>
      </c>
      <c r="D91" s="746" t="s">
        <v>3284</v>
      </c>
      <c r="E91" s="747" t="s">
        <v>2439</v>
      </c>
      <c r="F91" s="665" t="s">
        <v>2426</v>
      </c>
      <c r="G91" s="665" t="s">
        <v>2465</v>
      </c>
      <c r="H91" s="665" t="s">
        <v>550</v>
      </c>
      <c r="I91" s="665" t="s">
        <v>2466</v>
      </c>
      <c r="J91" s="665" t="s">
        <v>2467</v>
      </c>
      <c r="K91" s="665" t="s">
        <v>2468</v>
      </c>
      <c r="L91" s="666">
        <v>410</v>
      </c>
      <c r="M91" s="666">
        <v>12710</v>
      </c>
      <c r="N91" s="665">
        <v>31</v>
      </c>
      <c r="O91" s="748">
        <v>31</v>
      </c>
      <c r="P91" s="666">
        <v>12710</v>
      </c>
      <c r="Q91" s="681">
        <v>1</v>
      </c>
      <c r="R91" s="665">
        <v>31</v>
      </c>
      <c r="S91" s="681">
        <v>1</v>
      </c>
      <c r="T91" s="748">
        <v>31</v>
      </c>
      <c r="U91" s="704">
        <v>1</v>
      </c>
    </row>
    <row r="92" spans="1:21" ht="14.4" customHeight="1" x14ac:dyDescent="0.3">
      <c r="A92" s="664">
        <v>31</v>
      </c>
      <c r="B92" s="665" t="s">
        <v>549</v>
      </c>
      <c r="C92" s="665" t="s">
        <v>2427</v>
      </c>
      <c r="D92" s="746" t="s">
        <v>3284</v>
      </c>
      <c r="E92" s="747" t="s">
        <v>2439</v>
      </c>
      <c r="F92" s="665" t="s">
        <v>2426</v>
      </c>
      <c r="G92" s="665" t="s">
        <v>2469</v>
      </c>
      <c r="H92" s="665" t="s">
        <v>550</v>
      </c>
      <c r="I92" s="665" t="s">
        <v>2615</v>
      </c>
      <c r="J92" s="665" t="s">
        <v>2616</v>
      </c>
      <c r="K92" s="665" t="s">
        <v>2617</v>
      </c>
      <c r="L92" s="666">
        <v>3000</v>
      </c>
      <c r="M92" s="666">
        <v>3000</v>
      </c>
      <c r="N92" s="665">
        <v>1</v>
      </c>
      <c r="O92" s="748">
        <v>1</v>
      </c>
      <c r="P92" s="666">
        <v>3000</v>
      </c>
      <c r="Q92" s="681">
        <v>1</v>
      </c>
      <c r="R92" s="665">
        <v>1</v>
      </c>
      <c r="S92" s="681">
        <v>1</v>
      </c>
      <c r="T92" s="748">
        <v>1</v>
      </c>
      <c r="U92" s="704">
        <v>1</v>
      </c>
    </row>
    <row r="93" spans="1:21" ht="14.4" customHeight="1" x14ac:dyDescent="0.3">
      <c r="A93" s="664">
        <v>31</v>
      </c>
      <c r="B93" s="665" t="s">
        <v>549</v>
      </c>
      <c r="C93" s="665" t="s">
        <v>2427</v>
      </c>
      <c r="D93" s="746" t="s">
        <v>3284</v>
      </c>
      <c r="E93" s="747" t="s">
        <v>2439</v>
      </c>
      <c r="F93" s="665" t="s">
        <v>2426</v>
      </c>
      <c r="G93" s="665" t="s">
        <v>2469</v>
      </c>
      <c r="H93" s="665" t="s">
        <v>550</v>
      </c>
      <c r="I93" s="665" t="s">
        <v>2552</v>
      </c>
      <c r="J93" s="665" t="s">
        <v>2553</v>
      </c>
      <c r="K93" s="665" t="s">
        <v>2554</v>
      </c>
      <c r="L93" s="666">
        <v>199.5</v>
      </c>
      <c r="M93" s="666">
        <v>399</v>
      </c>
      <c r="N93" s="665">
        <v>2</v>
      </c>
      <c r="O93" s="748">
        <v>2</v>
      </c>
      <c r="P93" s="666">
        <v>399</v>
      </c>
      <c r="Q93" s="681">
        <v>1</v>
      </c>
      <c r="R93" s="665">
        <v>2</v>
      </c>
      <c r="S93" s="681">
        <v>1</v>
      </c>
      <c r="T93" s="748">
        <v>2</v>
      </c>
      <c r="U93" s="704">
        <v>1</v>
      </c>
    </row>
    <row r="94" spans="1:21" ht="14.4" customHeight="1" x14ac:dyDescent="0.3">
      <c r="A94" s="664">
        <v>31</v>
      </c>
      <c r="B94" s="665" t="s">
        <v>549</v>
      </c>
      <c r="C94" s="665" t="s">
        <v>2427</v>
      </c>
      <c r="D94" s="746" t="s">
        <v>3284</v>
      </c>
      <c r="E94" s="747" t="s">
        <v>2439</v>
      </c>
      <c r="F94" s="665" t="s">
        <v>2426</v>
      </c>
      <c r="G94" s="665" t="s">
        <v>2469</v>
      </c>
      <c r="H94" s="665" t="s">
        <v>550</v>
      </c>
      <c r="I94" s="665" t="s">
        <v>2555</v>
      </c>
      <c r="J94" s="665" t="s">
        <v>2556</v>
      </c>
      <c r="K94" s="665" t="s">
        <v>2557</v>
      </c>
      <c r="L94" s="666">
        <v>492.18</v>
      </c>
      <c r="M94" s="666">
        <v>5413.9800000000005</v>
      </c>
      <c r="N94" s="665">
        <v>11</v>
      </c>
      <c r="O94" s="748">
        <v>11</v>
      </c>
      <c r="P94" s="666">
        <v>5413.9800000000005</v>
      </c>
      <c r="Q94" s="681">
        <v>1</v>
      </c>
      <c r="R94" s="665">
        <v>11</v>
      </c>
      <c r="S94" s="681">
        <v>1</v>
      </c>
      <c r="T94" s="748">
        <v>11</v>
      </c>
      <c r="U94" s="704">
        <v>1</v>
      </c>
    </row>
    <row r="95" spans="1:21" ht="14.4" customHeight="1" x14ac:dyDescent="0.3">
      <c r="A95" s="664">
        <v>31</v>
      </c>
      <c r="B95" s="665" t="s">
        <v>549</v>
      </c>
      <c r="C95" s="665" t="s">
        <v>2427</v>
      </c>
      <c r="D95" s="746" t="s">
        <v>3284</v>
      </c>
      <c r="E95" s="747" t="s">
        <v>2439</v>
      </c>
      <c r="F95" s="665" t="s">
        <v>2426</v>
      </c>
      <c r="G95" s="665" t="s">
        <v>2469</v>
      </c>
      <c r="H95" s="665" t="s">
        <v>550</v>
      </c>
      <c r="I95" s="665" t="s">
        <v>2561</v>
      </c>
      <c r="J95" s="665" t="s">
        <v>2562</v>
      </c>
      <c r="K95" s="665" t="s">
        <v>2563</v>
      </c>
      <c r="L95" s="666">
        <v>245.43</v>
      </c>
      <c r="M95" s="666">
        <v>245.43</v>
      </c>
      <c r="N95" s="665">
        <v>1</v>
      </c>
      <c r="O95" s="748">
        <v>1</v>
      </c>
      <c r="P95" s="666">
        <v>245.43</v>
      </c>
      <c r="Q95" s="681">
        <v>1</v>
      </c>
      <c r="R95" s="665">
        <v>1</v>
      </c>
      <c r="S95" s="681">
        <v>1</v>
      </c>
      <c r="T95" s="748">
        <v>1</v>
      </c>
      <c r="U95" s="704">
        <v>1</v>
      </c>
    </row>
    <row r="96" spans="1:21" ht="14.4" customHeight="1" x14ac:dyDescent="0.3">
      <c r="A96" s="664">
        <v>31</v>
      </c>
      <c r="B96" s="665" t="s">
        <v>549</v>
      </c>
      <c r="C96" s="665" t="s">
        <v>2427</v>
      </c>
      <c r="D96" s="746" t="s">
        <v>3284</v>
      </c>
      <c r="E96" s="747" t="s">
        <v>2439</v>
      </c>
      <c r="F96" s="665" t="s">
        <v>2426</v>
      </c>
      <c r="G96" s="665" t="s">
        <v>2469</v>
      </c>
      <c r="H96" s="665" t="s">
        <v>550</v>
      </c>
      <c r="I96" s="665" t="s">
        <v>2470</v>
      </c>
      <c r="J96" s="665" t="s">
        <v>2471</v>
      </c>
      <c r="K96" s="665" t="s">
        <v>2472</v>
      </c>
      <c r="L96" s="666">
        <v>971.25</v>
      </c>
      <c r="M96" s="666">
        <v>4856.25</v>
      </c>
      <c r="N96" s="665">
        <v>5</v>
      </c>
      <c r="O96" s="748">
        <v>5</v>
      </c>
      <c r="P96" s="666">
        <v>4856.25</v>
      </c>
      <c r="Q96" s="681">
        <v>1</v>
      </c>
      <c r="R96" s="665">
        <v>5</v>
      </c>
      <c r="S96" s="681">
        <v>1</v>
      </c>
      <c r="T96" s="748">
        <v>5</v>
      </c>
      <c r="U96" s="704">
        <v>1</v>
      </c>
    </row>
    <row r="97" spans="1:21" ht="14.4" customHeight="1" x14ac:dyDescent="0.3">
      <c r="A97" s="664">
        <v>31</v>
      </c>
      <c r="B97" s="665" t="s">
        <v>549</v>
      </c>
      <c r="C97" s="665" t="s">
        <v>2427</v>
      </c>
      <c r="D97" s="746" t="s">
        <v>3284</v>
      </c>
      <c r="E97" s="747" t="s">
        <v>2439</v>
      </c>
      <c r="F97" s="665" t="s">
        <v>2426</v>
      </c>
      <c r="G97" s="665" t="s">
        <v>2469</v>
      </c>
      <c r="H97" s="665" t="s">
        <v>550</v>
      </c>
      <c r="I97" s="665" t="s">
        <v>2618</v>
      </c>
      <c r="J97" s="665" t="s">
        <v>2619</v>
      </c>
      <c r="K97" s="665" t="s">
        <v>2620</v>
      </c>
      <c r="L97" s="666">
        <v>349.12</v>
      </c>
      <c r="M97" s="666">
        <v>349.12</v>
      </c>
      <c r="N97" s="665">
        <v>1</v>
      </c>
      <c r="O97" s="748">
        <v>1</v>
      </c>
      <c r="P97" s="666">
        <v>349.12</v>
      </c>
      <c r="Q97" s="681">
        <v>1</v>
      </c>
      <c r="R97" s="665">
        <v>1</v>
      </c>
      <c r="S97" s="681">
        <v>1</v>
      </c>
      <c r="T97" s="748">
        <v>1</v>
      </c>
      <c r="U97" s="704">
        <v>1</v>
      </c>
    </row>
    <row r="98" spans="1:21" ht="14.4" customHeight="1" x14ac:dyDescent="0.3">
      <c r="A98" s="664">
        <v>31</v>
      </c>
      <c r="B98" s="665" t="s">
        <v>549</v>
      </c>
      <c r="C98" s="665" t="s">
        <v>2427</v>
      </c>
      <c r="D98" s="746" t="s">
        <v>3284</v>
      </c>
      <c r="E98" s="747" t="s">
        <v>2439</v>
      </c>
      <c r="F98" s="665" t="s">
        <v>2426</v>
      </c>
      <c r="G98" s="665" t="s">
        <v>2469</v>
      </c>
      <c r="H98" s="665" t="s">
        <v>550</v>
      </c>
      <c r="I98" s="665" t="s">
        <v>2621</v>
      </c>
      <c r="J98" s="665" t="s">
        <v>2622</v>
      </c>
      <c r="K98" s="665" t="s">
        <v>2623</v>
      </c>
      <c r="L98" s="666">
        <v>1978.94</v>
      </c>
      <c r="M98" s="666">
        <v>3957.88</v>
      </c>
      <c r="N98" s="665">
        <v>2</v>
      </c>
      <c r="O98" s="748">
        <v>2</v>
      </c>
      <c r="P98" s="666">
        <v>3957.88</v>
      </c>
      <c r="Q98" s="681">
        <v>1</v>
      </c>
      <c r="R98" s="665">
        <v>2</v>
      </c>
      <c r="S98" s="681">
        <v>1</v>
      </c>
      <c r="T98" s="748">
        <v>2</v>
      </c>
      <c r="U98" s="704">
        <v>1</v>
      </c>
    </row>
    <row r="99" spans="1:21" ht="14.4" customHeight="1" x14ac:dyDescent="0.3">
      <c r="A99" s="664">
        <v>31</v>
      </c>
      <c r="B99" s="665" t="s">
        <v>549</v>
      </c>
      <c r="C99" s="665" t="s">
        <v>2427</v>
      </c>
      <c r="D99" s="746" t="s">
        <v>3284</v>
      </c>
      <c r="E99" s="747" t="s">
        <v>2439</v>
      </c>
      <c r="F99" s="665" t="s">
        <v>2426</v>
      </c>
      <c r="G99" s="665" t="s">
        <v>2469</v>
      </c>
      <c r="H99" s="665" t="s">
        <v>550</v>
      </c>
      <c r="I99" s="665" t="s">
        <v>2567</v>
      </c>
      <c r="J99" s="665" t="s">
        <v>2568</v>
      </c>
      <c r="K99" s="665" t="s">
        <v>2569</v>
      </c>
      <c r="L99" s="666">
        <v>350</v>
      </c>
      <c r="M99" s="666">
        <v>700</v>
      </c>
      <c r="N99" s="665">
        <v>2</v>
      </c>
      <c r="O99" s="748">
        <v>2</v>
      </c>
      <c r="P99" s="666">
        <v>700</v>
      </c>
      <c r="Q99" s="681">
        <v>1</v>
      </c>
      <c r="R99" s="665">
        <v>2</v>
      </c>
      <c r="S99" s="681">
        <v>1</v>
      </c>
      <c r="T99" s="748">
        <v>2</v>
      </c>
      <c r="U99" s="704">
        <v>1</v>
      </c>
    </row>
    <row r="100" spans="1:21" ht="14.4" customHeight="1" x14ac:dyDescent="0.3">
      <c r="A100" s="664">
        <v>31</v>
      </c>
      <c r="B100" s="665" t="s">
        <v>549</v>
      </c>
      <c r="C100" s="665" t="s">
        <v>2427</v>
      </c>
      <c r="D100" s="746" t="s">
        <v>3284</v>
      </c>
      <c r="E100" s="747" t="s">
        <v>2439</v>
      </c>
      <c r="F100" s="665" t="s">
        <v>2426</v>
      </c>
      <c r="G100" s="665" t="s">
        <v>2469</v>
      </c>
      <c r="H100" s="665" t="s">
        <v>550</v>
      </c>
      <c r="I100" s="665" t="s">
        <v>2575</v>
      </c>
      <c r="J100" s="665" t="s">
        <v>2576</v>
      </c>
      <c r="K100" s="665" t="s">
        <v>2577</v>
      </c>
      <c r="L100" s="666">
        <v>1000</v>
      </c>
      <c r="M100" s="666">
        <v>2000</v>
      </c>
      <c r="N100" s="665">
        <v>2</v>
      </c>
      <c r="O100" s="748">
        <v>2</v>
      </c>
      <c r="P100" s="666">
        <v>2000</v>
      </c>
      <c r="Q100" s="681">
        <v>1</v>
      </c>
      <c r="R100" s="665">
        <v>2</v>
      </c>
      <c r="S100" s="681">
        <v>1</v>
      </c>
      <c r="T100" s="748">
        <v>2</v>
      </c>
      <c r="U100" s="704">
        <v>1</v>
      </c>
    </row>
    <row r="101" spans="1:21" ht="14.4" customHeight="1" x14ac:dyDescent="0.3">
      <c r="A101" s="664">
        <v>31</v>
      </c>
      <c r="B101" s="665" t="s">
        <v>549</v>
      </c>
      <c r="C101" s="665" t="s">
        <v>2427</v>
      </c>
      <c r="D101" s="746" t="s">
        <v>3284</v>
      </c>
      <c r="E101" s="747" t="s">
        <v>2439</v>
      </c>
      <c r="F101" s="665" t="s">
        <v>2426</v>
      </c>
      <c r="G101" s="665" t="s">
        <v>2473</v>
      </c>
      <c r="H101" s="665" t="s">
        <v>550</v>
      </c>
      <c r="I101" s="665" t="s">
        <v>2581</v>
      </c>
      <c r="J101" s="665" t="s">
        <v>2582</v>
      </c>
      <c r="K101" s="665" t="s">
        <v>2583</v>
      </c>
      <c r="L101" s="666">
        <v>260</v>
      </c>
      <c r="M101" s="666">
        <v>2600</v>
      </c>
      <c r="N101" s="665">
        <v>10</v>
      </c>
      <c r="O101" s="748">
        <v>5</v>
      </c>
      <c r="P101" s="666">
        <v>2600</v>
      </c>
      <c r="Q101" s="681">
        <v>1</v>
      </c>
      <c r="R101" s="665">
        <v>10</v>
      </c>
      <c r="S101" s="681">
        <v>1</v>
      </c>
      <c r="T101" s="748">
        <v>5</v>
      </c>
      <c r="U101" s="704">
        <v>1</v>
      </c>
    </row>
    <row r="102" spans="1:21" ht="14.4" customHeight="1" x14ac:dyDescent="0.3">
      <c r="A102" s="664">
        <v>31</v>
      </c>
      <c r="B102" s="665" t="s">
        <v>549</v>
      </c>
      <c r="C102" s="665" t="s">
        <v>2427</v>
      </c>
      <c r="D102" s="746" t="s">
        <v>3284</v>
      </c>
      <c r="E102" s="747" t="s">
        <v>2439</v>
      </c>
      <c r="F102" s="665" t="s">
        <v>2426</v>
      </c>
      <c r="G102" s="665" t="s">
        <v>2473</v>
      </c>
      <c r="H102" s="665" t="s">
        <v>550</v>
      </c>
      <c r="I102" s="665" t="s">
        <v>2474</v>
      </c>
      <c r="J102" s="665" t="s">
        <v>2475</v>
      </c>
      <c r="K102" s="665" t="s">
        <v>2476</v>
      </c>
      <c r="L102" s="666">
        <v>200</v>
      </c>
      <c r="M102" s="666">
        <v>12000</v>
      </c>
      <c r="N102" s="665">
        <v>60</v>
      </c>
      <c r="O102" s="748">
        <v>30</v>
      </c>
      <c r="P102" s="666">
        <v>11600</v>
      </c>
      <c r="Q102" s="681">
        <v>0.96666666666666667</v>
      </c>
      <c r="R102" s="665">
        <v>58</v>
      </c>
      <c r="S102" s="681">
        <v>0.96666666666666667</v>
      </c>
      <c r="T102" s="748">
        <v>29</v>
      </c>
      <c r="U102" s="704">
        <v>0.96666666666666667</v>
      </c>
    </row>
    <row r="103" spans="1:21" ht="14.4" customHeight="1" x14ac:dyDescent="0.3">
      <c r="A103" s="664">
        <v>31</v>
      </c>
      <c r="B103" s="665" t="s">
        <v>549</v>
      </c>
      <c r="C103" s="665" t="s">
        <v>2427</v>
      </c>
      <c r="D103" s="746" t="s">
        <v>3284</v>
      </c>
      <c r="E103" s="747" t="s">
        <v>2439</v>
      </c>
      <c r="F103" s="665" t="s">
        <v>2426</v>
      </c>
      <c r="G103" s="665" t="s">
        <v>2624</v>
      </c>
      <c r="H103" s="665" t="s">
        <v>550</v>
      </c>
      <c r="I103" s="665" t="s">
        <v>696</v>
      </c>
      <c r="J103" s="665" t="s">
        <v>2625</v>
      </c>
      <c r="K103" s="665" t="s">
        <v>2626</v>
      </c>
      <c r="L103" s="666">
        <v>2066</v>
      </c>
      <c r="M103" s="666">
        <v>4132</v>
      </c>
      <c r="N103" s="665">
        <v>2</v>
      </c>
      <c r="O103" s="748">
        <v>0.5</v>
      </c>
      <c r="P103" s="666">
        <v>4132</v>
      </c>
      <c r="Q103" s="681">
        <v>1</v>
      </c>
      <c r="R103" s="665">
        <v>2</v>
      </c>
      <c r="S103" s="681">
        <v>1</v>
      </c>
      <c r="T103" s="748">
        <v>0.5</v>
      </c>
      <c r="U103" s="704">
        <v>1</v>
      </c>
    </row>
    <row r="104" spans="1:21" ht="14.4" customHeight="1" x14ac:dyDescent="0.3">
      <c r="A104" s="664">
        <v>31</v>
      </c>
      <c r="B104" s="665" t="s">
        <v>549</v>
      </c>
      <c r="C104" s="665" t="s">
        <v>2427</v>
      </c>
      <c r="D104" s="746" t="s">
        <v>3284</v>
      </c>
      <c r="E104" s="747" t="s">
        <v>2440</v>
      </c>
      <c r="F104" s="665" t="s">
        <v>2424</v>
      </c>
      <c r="G104" s="665" t="s">
        <v>2509</v>
      </c>
      <c r="H104" s="665" t="s">
        <v>550</v>
      </c>
      <c r="I104" s="665" t="s">
        <v>1413</v>
      </c>
      <c r="J104" s="665" t="s">
        <v>1414</v>
      </c>
      <c r="K104" s="665" t="s">
        <v>2510</v>
      </c>
      <c r="L104" s="666">
        <v>132.97999999999999</v>
      </c>
      <c r="M104" s="666">
        <v>265.95999999999998</v>
      </c>
      <c r="N104" s="665">
        <v>2</v>
      </c>
      <c r="O104" s="748">
        <v>0.5</v>
      </c>
      <c r="P104" s="666"/>
      <c r="Q104" s="681">
        <v>0</v>
      </c>
      <c r="R104" s="665"/>
      <c r="S104" s="681">
        <v>0</v>
      </c>
      <c r="T104" s="748"/>
      <c r="U104" s="704">
        <v>0</v>
      </c>
    </row>
    <row r="105" spans="1:21" ht="14.4" customHeight="1" x14ac:dyDescent="0.3">
      <c r="A105" s="664">
        <v>31</v>
      </c>
      <c r="B105" s="665" t="s">
        <v>549</v>
      </c>
      <c r="C105" s="665" t="s">
        <v>2427</v>
      </c>
      <c r="D105" s="746" t="s">
        <v>3284</v>
      </c>
      <c r="E105" s="747" t="s">
        <v>2440</v>
      </c>
      <c r="F105" s="665" t="s">
        <v>2424</v>
      </c>
      <c r="G105" s="665" t="s">
        <v>2455</v>
      </c>
      <c r="H105" s="665" t="s">
        <v>1188</v>
      </c>
      <c r="I105" s="665" t="s">
        <v>2456</v>
      </c>
      <c r="J105" s="665" t="s">
        <v>1345</v>
      </c>
      <c r="K105" s="665" t="s">
        <v>2457</v>
      </c>
      <c r="L105" s="666">
        <v>543.39</v>
      </c>
      <c r="M105" s="666">
        <v>1630.17</v>
      </c>
      <c r="N105" s="665">
        <v>3</v>
      </c>
      <c r="O105" s="748">
        <v>1</v>
      </c>
      <c r="P105" s="666">
        <v>1630.17</v>
      </c>
      <c r="Q105" s="681">
        <v>1</v>
      </c>
      <c r="R105" s="665">
        <v>3</v>
      </c>
      <c r="S105" s="681">
        <v>1</v>
      </c>
      <c r="T105" s="748">
        <v>1</v>
      </c>
      <c r="U105" s="704">
        <v>1</v>
      </c>
    </row>
    <row r="106" spans="1:21" ht="14.4" customHeight="1" x14ac:dyDescent="0.3">
      <c r="A106" s="664">
        <v>31</v>
      </c>
      <c r="B106" s="665" t="s">
        <v>549</v>
      </c>
      <c r="C106" s="665" t="s">
        <v>2427</v>
      </c>
      <c r="D106" s="746" t="s">
        <v>3284</v>
      </c>
      <c r="E106" s="747" t="s">
        <v>2440</v>
      </c>
      <c r="F106" s="665" t="s">
        <v>2424</v>
      </c>
      <c r="G106" s="665" t="s">
        <v>2455</v>
      </c>
      <c r="H106" s="665" t="s">
        <v>1188</v>
      </c>
      <c r="I106" s="665" t="s">
        <v>2515</v>
      </c>
      <c r="J106" s="665" t="s">
        <v>1345</v>
      </c>
      <c r="K106" s="665" t="s">
        <v>2250</v>
      </c>
      <c r="L106" s="666">
        <v>815.1</v>
      </c>
      <c r="M106" s="666">
        <v>5705.7000000000007</v>
      </c>
      <c r="N106" s="665">
        <v>7</v>
      </c>
      <c r="O106" s="748">
        <v>2</v>
      </c>
      <c r="P106" s="666">
        <v>5705.7000000000007</v>
      </c>
      <c r="Q106" s="681">
        <v>1</v>
      </c>
      <c r="R106" s="665">
        <v>7</v>
      </c>
      <c r="S106" s="681">
        <v>1</v>
      </c>
      <c r="T106" s="748">
        <v>2</v>
      </c>
      <c r="U106" s="704">
        <v>1</v>
      </c>
    </row>
    <row r="107" spans="1:21" ht="14.4" customHeight="1" x14ac:dyDescent="0.3">
      <c r="A107" s="664">
        <v>31</v>
      </c>
      <c r="B107" s="665" t="s">
        <v>549</v>
      </c>
      <c r="C107" s="665" t="s">
        <v>2427</v>
      </c>
      <c r="D107" s="746" t="s">
        <v>3284</v>
      </c>
      <c r="E107" s="747" t="s">
        <v>2440</v>
      </c>
      <c r="F107" s="665" t="s">
        <v>2424</v>
      </c>
      <c r="G107" s="665" t="s">
        <v>2455</v>
      </c>
      <c r="H107" s="665" t="s">
        <v>1188</v>
      </c>
      <c r="I107" s="665" t="s">
        <v>2516</v>
      </c>
      <c r="J107" s="665" t="s">
        <v>1345</v>
      </c>
      <c r="K107" s="665" t="s">
        <v>2517</v>
      </c>
      <c r="L107" s="666">
        <v>923.74</v>
      </c>
      <c r="M107" s="666">
        <v>1847.48</v>
      </c>
      <c r="N107" s="665">
        <v>2</v>
      </c>
      <c r="O107" s="748">
        <v>1</v>
      </c>
      <c r="P107" s="666"/>
      <c r="Q107" s="681">
        <v>0</v>
      </c>
      <c r="R107" s="665"/>
      <c r="S107" s="681">
        <v>0</v>
      </c>
      <c r="T107" s="748"/>
      <c r="U107" s="704">
        <v>0</v>
      </c>
    </row>
    <row r="108" spans="1:21" ht="14.4" customHeight="1" x14ac:dyDescent="0.3">
      <c r="A108" s="664">
        <v>31</v>
      </c>
      <c r="B108" s="665" t="s">
        <v>549</v>
      </c>
      <c r="C108" s="665" t="s">
        <v>2427</v>
      </c>
      <c r="D108" s="746" t="s">
        <v>3284</v>
      </c>
      <c r="E108" s="747" t="s">
        <v>2440</v>
      </c>
      <c r="F108" s="665" t="s">
        <v>2424</v>
      </c>
      <c r="G108" s="665" t="s">
        <v>2458</v>
      </c>
      <c r="H108" s="665" t="s">
        <v>550</v>
      </c>
      <c r="I108" s="665" t="s">
        <v>696</v>
      </c>
      <c r="J108" s="665" t="s">
        <v>2459</v>
      </c>
      <c r="K108" s="665" t="s">
        <v>2460</v>
      </c>
      <c r="L108" s="666">
        <v>0</v>
      </c>
      <c r="M108" s="666">
        <v>0</v>
      </c>
      <c r="N108" s="665">
        <v>3</v>
      </c>
      <c r="O108" s="748">
        <v>2.5</v>
      </c>
      <c r="P108" s="666">
        <v>0</v>
      </c>
      <c r="Q108" s="681"/>
      <c r="R108" s="665">
        <v>2</v>
      </c>
      <c r="S108" s="681">
        <v>0.66666666666666663</v>
      </c>
      <c r="T108" s="748">
        <v>2</v>
      </c>
      <c r="U108" s="704">
        <v>0.8</v>
      </c>
    </row>
    <row r="109" spans="1:21" ht="14.4" customHeight="1" x14ac:dyDescent="0.3">
      <c r="A109" s="664">
        <v>31</v>
      </c>
      <c r="B109" s="665" t="s">
        <v>549</v>
      </c>
      <c r="C109" s="665" t="s">
        <v>2427</v>
      </c>
      <c r="D109" s="746" t="s">
        <v>3284</v>
      </c>
      <c r="E109" s="747" t="s">
        <v>2441</v>
      </c>
      <c r="F109" s="665" t="s">
        <v>2424</v>
      </c>
      <c r="G109" s="665" t="s">
        <v>2478</v>
      </c>
      <c r="H109" s="665" t="s">
        <v>550</v>
      </c>
      <c r="I109" s="665" t="s">
        <v>1941</v>
      </c>
      <c r="J109" s="665" t="s">
        <v>1942</v>
      </c>
      <c r="K109" s="665" t="s">
        <v>2371</v>
      </c>
      <c r="L109" s="666">
        <v>31.09</v>
      </c>
      <c r="M109" s="666">
        <v>31.09</v>
      </c>
      <c r="N109" s="665">
        <v>1</v>
      </c>
      <c r="O109" s="748">
        <v>1</v>
      </c>
      <c r="P109" s="666"/>
      <c r="Q109" s="681">
        <v>0</v>
      </c>
      <c r="R109" s="665"/>
      <c r="S109" s="681">
        <v>0</v>
      </c>
      <c r="T109" s="748"/>
      <c r="U109" s="704">
        <v>0</v>
      </c>
    </row>
    <row r="110" spans="1:21" ht="14.4" customHeight="1" x14ac:dyDescent="0.3">
      <c r="A110" s="664">
        <v>31</v>
      </c>
      <c r="B110" s="665" t="s">
        <v>549</v>
      </c>
      <c r="C110" s="665" t="s">
        <v>2427</v>
      </c>
      <c r="D110" s="746" t="s">
        <v>3284</v>
      </c>
      <c r="E110" s="747" t="s">
        <v>2441</v>
      </c>
      <c r="F110" s="665" t="s">
        <v>2424</v>
      </c>
      <c r="G110" s="665" t="s">
        <v>2509</v>
      </c>
      <c r="H110" s="665" t="s">
        <v>550</v>
      </c>
      <c r="I110" s="665" t="s">
        <v>1413</v>
      </c>
      <c r="J110" s="665" t="s">
        <v>1414</v>
      </c>
      <c r="K110" s="665" t="s">
        <v>2510</v>
      </c>
      <c r="L110" s="666">
        <v>132.97999999999999</v>
      </c>
      <c r="M110" s="666">
        <v>664.9</v>
      </c>
      <c r="N110" s="665">
        <v>5</v>
      </c>
      <c r="O110" s="748">
        <v>0.5</v>
      </c>
      <c r="P110" s="666"/>
      <c r="Q110" s="681">
        <v>0</v>
      </c>
      <c r="R110" s="665"/>
      <c r="S110" s="681">
        <v>0</v>
      </c>
      <c r="T110" s="748"/>
      <c r="U110" s="704">
        <v>0</v>
      </c>
    </row>
    <row r="111" spans="1:21" ht="14.4" customHeight="1" x14ac:dyDescent="0.3">
      <c r="A111" s="664">
        <v>31</v>
      </c>
      <c r="B111" s="665" t="s">
        <v>549</v>
      </c>
      <c r="C111" s="665" t="s">
        <v>2427</v>
      </c>
      <c r="D111" s="746" t="s">
        <v>3284</v>
      </c>
      <c r="E111" s="747" t="s">
        <v>2441</v>
      </c>
      <c r="F111" s="665" t="s">
        <v>2424</v>
      </c>
      <c r="G111" s="665" t="s">
        <v>2455</v>
      </c>
      <c r="H111" s="665" t="s">
        <v>1188</v>
      </c>
      <c r="I111" s="665" t="s">
        <v>2456</v>
      </c>
      <c r="J111" s="665" t="s">
        <v>1345</v>
      </c>
      <c r="K111" s="665" t="s">
        <v>2457</v>
      </c>
      <c r="L111" s="666">
        <v>543.39</v>
      </c>
      <c r="M111" s="666">
        <v>2173.56</v>
      </c>
      <c r="N111" s="665">
        <v>4</v>
      </c>
      <c r="O111" s="748">
        <v>1</v>
      </c>
      <c r="P111" s="666">
        <v>2173.56</v>
      </c>
      <c r="Q111" s="681">
        <v>1</v>
      </c>
      <c r="R111" s="665">
        <v>4</v>
      </c>
      <c r="S111" s="681">
        <v>1</v>
      </c>
      <c r="T111" s="748">
        <v>1</v>
      </c>
      <c r="U111" s="704">
        <v>1</v>
      </c>
    </row>
    <row r="112" spans="1:21" ht="14.4" customHeight="1" x14ac:dyDescent="0.3">
      <c r="A112" s="664">
        <v>31</v>
      </c>
      <c r="B112" s="665" t="s">
        <v>549</v>
      </c>
      <c r="C112" s="665" t="s">
        <v>2427</v>
      </c>
      <c r="D112" s="746" t="s">
        <v>3284</v>
      </c>
      <c r="E112" s="747" t="s">
        <v>2441</v>
      </c>
      <c r="F112" s="665" t="s">
        <v>2424</v>
      </c>
      <c r="G112" s="665" t="s">
        <v>2455</v>
      </c>
      <c r="H112" s="665" t="s">
        <v>1188</v>
      </c>
      <c r="I112" s="665" t="s">
        <v>2515</v>
      </c>
      <c r="J112" s="665" t="s">
        <v>1345</v>
      </c>
      <c r="K112" s="665" t="s">
        <v>2250</v>
      </c>
      <c r="L112" s="666">
        <v>815.1</v>
      </c>
      <c r="M112" s="666">
        <v>3260.4</v>
      </c>
      <c r="N112" s="665">
        <v>4</v>
      </c>
      <c r="O112" s="748">
        <v>0.5</v>
      </c>
      <c r="P112" s="666">
        <v>3260.4</v>
      </c>
      <c r="Q112" s="681">
        <v>1</v>
      </c>
      <c r="R112" s="665">
        <v>4</v>
      </c>
      <c r="S112" s="681">
        <v>1</v>
      </c>
      <c r="T112" s="748">
        <v>0.5</v>
      </c>
      <c r="U112" s="704">
        <v>1</v>
      </c>
    </row>
    <row r="113" spans="1:21" ht="14.4" customHeight="1" x14ac:dyDescent="0.3">
      <c r="A113" s="664">
        <v>31</v>
      </c>
      <c r="B113" s="665" t="s">
        <v>549</v>
      </c>
      <c r="C113" s="665" t="s">
        <v>2427</v>
      </c>
      <c r="D113" s="746" t="s">
        <v>3284</v>
      </c>
      <c r="E113" s="747" t="s">
        <v>2441</v>
      </c>
      <c r="F113" s="665" t="s">
        <v>2424</v>
      </c>
      <c r="G113" s="665" t="s">
        <v>2455</v>
      </c>
      <c r="H113" s="665" t="s">
        <v>1188</v>
      </c>
      <c r="I113" s="665" t="s">
        <v>2516</v>
      </c>
      <c r="J113" s="665" t="s">
        <v>1345</v>
      </c>
      <c r="K113" s="665" t="s">
        <v>2517</v>
      </c>
      <c r="L113" s="666">
        <v>923.74</v>
      </c>
      <c r="M113" s="666">
        <v>923.74</v>
      </c>
      <c r="N113" s="665">
        <v>1</v>
      </c>
      <c r="O113" s="748">
        <v>0.5</v>
      </c>
      <c r="P113" s="666">
        <v>923.74</v>
      </c>
      <c r="Q113" s="681">
        <v>1</v>
      </c>
      <c r="R113" s="665">
        <v>1</v>
      </c>
      <c r="S113" s="681">
        <v>1</v>
      </c>
      <c r="T113" s="748">
        <v>0.5</v>
      </c>
      <c r="U113" s="704">
        <v>1</v>
      </c>
    </row>
    <row r="114" spans="1:21" ht="14.4" customHeight="1" x14ac:dyDescent="0.3">
      <c r="A114" s="664">
        <v>31</v>
      </c>
      <c r="B114" s="665" t="s">
        <v>549</v>
      </c>
      <c r="C114" s="665" t="s">
        <v>2427</v>
      </c>
      <c r="D114" s="746" t="s">
        <v>3284</v>
      </c>
      <c r="E114" s="747" t="s">
        <v>2441</v>
      </c>
      <c r="F114" s="665" t="s">
        <v>2424</v>
      </c>
      <c r="G114" s="665" t="s">
        <v>2519</v>
      </c>
      <c r="H114" s="665" t="s">
        <v>550</v>
      </c>
      <c r="I114" s="665" t="s">
        <v>2627</v>
      </c>
      <c r="J114" s="665" t="s">
        <v>578</v>
      </c>
      <c r="K114" s="665" t="s">
        <v>2628</v>
      </c>
      <c r="L114" s="666">
        <v>18.260000000000002</v>
      </c>
      <c r="M114" s="666">
        <v>18.260000000000002</v>
      </c>
      <c r="N114" s="665">
        <v>1</v>
      </c>
      <c r="O114" s="748">
        <v>1</v>
      </c>
      <c r="P114" s="666"/>
      <c r="Q114" s="681">
        <v>0</v>
      </c>
      <c r="R114" s="665"/>
      <c r="S114" s="681">
        <v>0</v>
      </c>
      <c r="T114" s="748"/>
      <c r="U114" s="704">
        <v>0</v>
      </c>
    </row>
    <row r="115" spans="1:21" ht="14.4" customHeight="1" x14ac:dyDescent="0.3">
      <c r="A115" s="664">
        <v>31</v>
      </c>
      <c r="B115" s="665" t="s">
        <v>549</v>
      </c>
      <c r="C115" s="665" t="s">
        <v>2427</v>
      </c>
      <c r="D115" s="746" t="s">
        <v>3284</v>
      </c>
      <c r="E115" s="747" t="s">
        <v>2441</v>
      </c>
      <c r="F115" s="665" t="s">
        <v>2424</v>
      </c>
      <c r="G115" s="665" t="s">
        <v>2458</v>
      </c>
      <c r="H115" s="665" t="s">
        <v>550</v>
      </c>
      <c r="I115" s="665" t="s">
        <v>696</v>
      </c>
      <c r="J115" s="665" t="s">
        <v>2459</v>
      </c>
      <c r="K115" s="665" t="s">
        <v>2460</v>
      </c>
      <c r="L115" s="666">
        <v>0</v>
      </c>
      <c r="M115" s="666">
        <v>0</v>
      </c>
      <c r="N115" s="665">
        <v>18</v>
      </c>
      <c r="O115" s="748">
        <v>12</v>
      </c>
      <c r="P115" s="666">
        <v>0</v>
      </c>
      <c r="Q115" s="681"/>
      <c r="R115" s="665">
        <v>5</v>
      </c>
      <c r="S115" s="681">
        <v>0.27777777777777779</v>
      </c>
      <c r="T115" s="748">
        <v>3</v>
      </c>
      <c r="U115" s="704">
        <v>0.25</v>
      </c>
    </row>
    <row r="116" spans="1:21" ht="14.4" customHeight="1" x14ac:dyDescent="0.3">
      <c r="A116" s="664">
        <v>31</v>
      </c>
      <c r="B116" s="665" t="s">
        <v>549</v>
      </c>
      <c r="C116" s="665" t="s">
        <v>2427</v>
      </c>
      <c r="D116" s="746" t="s">
        <v>3284</v>
      </c>
      <c r="E116" s="747" t="s">
        <v>2441</v>
      </c>
      <c r="F116" s="665" t="s">
        <v>2424</v>
      </c>
      <c r="G116" s="665" t="s">
        <v>2537</v>
      </c>
      <c r="H116" s="665" t="s">
        <v>550</v>
      </c>
      <c r="I116" s="665" t="s">
        <v>1390</v>
      </c>
      <c r="J116" s="665" t="s">
        <v>1387</v>
      </c>
      <c r="K116" s="665" t="s">
        <v>2538</v>
      </c>
      <c r="L116" s="666">
        <v>186.27</v>
      </c>
      <c r="M116" s="666">
        <v>186.27</v>
      </c>
      <c r="N116" s="665">
        <v>1</v>
      </c>
      <c r="O116" s="748">
        <v>0.5</v>
      </c>
      <c r="P116" s="666"/>
      <c r="Q116" s="681">
        <v>0</v>
      </c>
      <c r="R116" s="665"/>
      <c r="S116" s="681">
        <v>0</v>
      </c>
      <c r="T116" s="748"/>
      <c r="U116" s="704">
        <v>0</v>
      </c>
    </row>
    <row r="117" spans="1:21" ht="14.4" customHeight="1" x14ac:dyDescent="0.3">
      <c r="A117" s="664">
        <v>31</v>
      </c>
      <c r="B117" s="665" t="s">
        <v>549</v>
      </c>
      <c r="C117" s="665" t="s">
        <v>2427</v>
      </c>
      <c r="D117" s="746" t="s">
        <v>3284</v>
      </c>
      <c r="E117" s="747" t="s">
        <v>2441</v>
      </c>
      <c r="F117" s="665" t="s">
        <v>2426</v>
      </c>
      <c r="G117" s="665" t="s">
        <v>2461</v>
      </c>
      <c r="H117" s="665" t="s">
        <v>550</v>
      </c>
      <c r="I117" s="665" t="s">
        <v>2462</v>
      </c>
      <c r="J117" s="665" t="s">
        <v>2463</v>
      </c>
      <c r="K117" s="665" t="s">
        <v>2464</v>
      </c>
      <c r="L117" s="666">
        <v>35.130000000000003</v>
      </c>
      <c r="M117" s="666">
        <v>351.3</v>
      </c>
      <c r="N117" s="665">
        <v>10</v>
      </c>
      <c r="O117" s="748">
        <v>5</v>
      </c>
      <c r="P117" s="666">
        <v>351.3</v>
      </c>
      <c r="Q117" s="681">
        <v>1</v>
      </c>
      <c r="R117" s="665">
        <v>10</v>
      </c>
      <c r="S117" s="681">
        <v>1</v>
      </c>
      <c r="T117" s="748">
        <v>5</v>
      </c>
      <c r="U117" s="704">
        <v>1</v>
      </c>
    </row>
    <row r="118" spans="1:21" ht="14.4" customHeight="1" x14ac:dyDescent="0.3">
      <c r="A118" s="664">
        <v>31</v>
      </c>
      <c r="B118" s="665" t="s">
        <v>549</v>
      </c>
      <c r="C118" s="665" t="s">
        <v>2427</v>
      </c>
      <c r="D118" s="746" t="s">
        <v>3284</v>
      </c>
      <c r="E118" s="747" t="s">
        <v>2441</v>
      </c>
      <c r="F118" s="665" t="s">
        <v>2426</v>
      </c>
      <c r="G118" s="665" t="s">
        <v>2465</v>
      </c>
      <c r="H118" s="665" t="s">
        <v>550</v>
      </c>
      <c r="I118" s="665" t="s">
        <v>2466</v>
      </c>
      <c r="J118" s="665" t="s">
        <v>2467</v>
      </c>
      <c r="K118" s="665" t="s">
        <v>2468</v>
      </c>
      <c r="L118" s="666">
        <v>410</v>
      </c>
      <c r="M118" s="666">
        <v>1230</v>
      </c>
      <c r="N118" s="665">
        <v>3</v>
      </c>
      <c r="O118" s="748">
        <v>3</v>
      </c>
      <c r="P118" s="666">
        <v>820</v>
      </c>
      <c r="Q118" s="681">
        <v>0.66666666666666663</v>
      </c>
      <c r="R118" s="665">
        <v>2</v>
      </c>
      <c r="S118" s="681">
        <v>0.66666666666666663</v>
      </c>
      <c r="T118" s="748">
        <v>2</v>
      </c>
      <c r="U118" s="704">
        <v>0.66666666666666663</v>
      </c>
    </row>
    <row r="119" spans="1:21" ht="14.4" customHeight="1" x14ac:dyDescent="0.3">
      <c r="A119" s="664">
        <v>31</v>
      </c>
      <c r="B119" s="665" t="s">
        <v>549</v>
      </c>
      <c r="C119" s="665" t="s">
        <v>2427</v>
      </c>
      <c r="D119" s="746" t="s">
        <v>3284</v>
      </c>
      <c r="E119" s="747" t="s">
        <v>2441</v>
      </c>
      <c r="F119" s="665" t="s">
        <v>2426</v>
      </c>
      <c r="G119" s="665" t="s">
        <v>2473</v>
      </c>
      <c r="H119" s="665" t="s">
        <v>550</v>
      </c>
      <c r="I119" s="665" t="s">
        <v>2474</v>
      </c>
      <c r="J119" s="665" t="s">
        <v>2475</v>
      </c>
      <c r="K119" s="665" t="s">
        <v>2476</v>
      </c>
      <c r="L119" s="666">
        <v>200</v>
      </c>
      <c r="M119" s="666">
        <v>400</v>
      </c>
      <c r="N119" s="665">
        <v>2</v>
      </c>
      <c r="O119" s="748">
        <v>1</v>
      </c>
      <c r="P119" s="666">
        <v>400</v>
      </c>
      <c r="Q119" s="681">
        <v>1</v>
      </c>
      <c r="R119" s="665">
        <v>2</v>
      </c>
      <c r="S119" s="681">
        <v>1</v>
      </c>
      <c r="T119" s="748">
        <v>1</v>
      </c>
      <c r="U119" s="704">
        <v>1</v>
      </c>
    </row>
    <row r="120" spans="1:21" ht="14.4" customHeight="1" x14ac:dyDescent="0.3">
      <c r="A120" s="664">
        <v>31</v>
      </c>
      <c r="B120" s="665" t="s">
        <v>549</v>
      </c>
      <c r="C120" s="665" t="s">
        <v>2427</v>
      </c>
      <c r="D120" s="746" t="s">
        <v>3284</v>
      </c>
      <c r="E120" s="747" t="s">
        <v>2442</v>
      </c>
      <c r="F120" s="665" t="s">
        <v>2424</v>
      </c>
      <c r="G120" s="665" t="s">
        <v>2454</v>
      </c>
      <c r="H120" s="665" t="s">
        <v>1188</v>
      </c>
      <c r="I120" s="665" t="s">
        <v>1481</v>
      </c>
      <c r="J120" s="665" t="s">
        <v>2088</v>
      </c>
      <c r="K120" s="665" t="s">
        <v>2282</v>
      </c>
      <c r="L120" s="666">
        <v>154.36000000000001</v>
      </c>
      <c r="M120" s="666">
        <v>308.72000000000003</v>
      </c>
      <c r="N120" s="665">
        <v>2</v>
      </c>
      <c r="O120" s="748">
        <v>1</v>
      </c>
      <c r="P120" s="666">
        <v>308.72000000000003</v>
      </c>
      <c r="Q120" s="681">
        <v>1</v>
      </c>
      <c r="R120" s="665">
        <v>2</v>
      </c>
      <c r="S120" s="681">
        <v>1</v>
      </c>
      <c r="T120" s="748">
        <v>1</v>
      </c>
      <c r="U120" s="704">
        <v>1</v>
      </c>
    </row>
    <row r="121" spans="1:21" ht="14.4" customHeight="1" x14ac:dyDescent="0.3">
      <c r="A121" s="664">
        <v>31</v>
      </c>
      <c r="B121" s="665" t="s">
        <v>549</v>
      </c>
      <c r="C121" s="665" t="s">
        <v>2427</v>
      </c>
      <c r="D121" s="746" t="s">
        <v>3284</v>
      </c>
      <c r="E121" s="747" t="s">
        <v>2442</v>
      </c>
      <c r="F121" s="665" t="s">
        <v>2424</v>
      </c>
      <c r="G121" s="665" t="s">
        <v>2454</v>
      </c>
      <c r="H121" s="665" t="s">
        <v>1188</v>
      </c>
      <c r="I121" s="665" t="s">
        <v>1485</v>
      </c>
      <c r="J121" s="665" t="s">
        <v>2285</v>
      </c>
      <c r="K121" s="665" t="s">
        <v>2286</v>
      </c>
      <c r="L121" s="666">
        <v>149.52000000000001</v>
      </c>
      <c r="M121" s="666">
        <v>149.52000000000001</v>
      </c>
      <c r="N121" s="665">
        <v>1</v>
      </c>
      <c r="O121" s="748">
        <v>0.5</v>
      </c>
      <c r="P121" s="666"/>
      <c r="Q121" s="681">
        <v>0</v>
      </c>
      <c r="R121" s="665"/>
      <c r="S121" s="681">
        <v>0</v>
      </c>
      <c r="T121" s="748"/>
      <c r="U121" s="704">
        <v>0</v>
      </c>
    </row>
    <row r="122" spans="1:21" ht="14.4" customHeight="1" x14ac:dyDescent="0.3">
      <c r="A122" s="664">
        <v>31</v>
      </c>
      <c r="B122" s="665" t="s">
        <v>549</v>
      </c>
      <c r="C122" s="665" t="s">
        <v>2427</v>
      </c>
      <c r="D122" s="746" t="s">
        <v>3284</v>
      </c>
      <c r="E122" s="747" t="s">
        <v>2442</v>
      </c>
      <c r="F122" s="665" t="s">
        <v>2424</v>
      </c>
      <c r="G122" s="665" t="s">
        <v>2488</v>
      </c>
      <c r="H122" s="665" t="s">
        <v>550</v>
      </c>
      <c r="I122" s="665" t="s">
        <v>2489</v>
      </c>
      <c r="J122" s="665" t="s">
        <v>1474</v>
      </c>
      <c r="K122" s="665" t="s">
        <v>2490</v>
      </c>
      <c r="L122" s="666">
        <v>391.67</v>
      </c>
      <c r="M122" s="666">
        <v>391.67</v>
      </c>
      <c r="N122" s="665">
        <v>1</v>
      </c>
      <c r="O122" s="748">
        <v>1</v>
      </c>
      <c r="P122" s="666">
        <v>391.67</v>
      </c>
      <c r="Q122" s="681">
        <v>1</v>
      </c>
      <c r="R122" s="665">
        <v>1</v>
      </c>
      <c r="S122" s="681">
        <v>1</v>
      </c>
      <c r="T122" s="748">
        <v>1</v>
      </c>
      <c r="U122" s="704">
        <v>1</v>
      </c>
    </row>
    <row r="123" spans="1:21" ht="14.4" customHeight="1" x14ac:dyDescent="0.3">
      <c r="A123" s="664">
        <v>31</v>
      </c>
      <c r="B123" s="665" t="s">
        <v>549</v>
      </c>
      <c r="C123" s="665" t="s">
        <v>2427</v>
      </c>
      <c r="D123" s="746" t="s">
        <v>3284</v>
      </c>
      <c r="E123" s="747" t="s">
        <v>2442</v>
      </c>
      <c r="F123" s="665" t="s">
        <v>2424</v>
      </c>
      <c r="G123" s="665" t="s">
        <v>2629</v>
      </c>
      <c r="H123" s="665" t="s">
        <v>550</v>
      </c>
      <c r="I123" s="665" t="s">
        <v>2630</v>
      </c>
      <c r="J123" s="665" t="s">
        <v>1286</v>
      </c>
      <c r="K123" s="665" t="s">
        <v>2631</v>
      </c>
      <c r="L123" s="666">
        <v>0</v>
      </c>
      <c r="M123" s="666">
        <v>0</v>
      </c>
      <c r="N123" s="665">
        <v>1</v>
      </c>
      <c r="O123" s="748">
        <v>0.5</v>
      </c>
      <c r="P123" s="666">
        <v>0</v>
      </c>
      <c r="Q123" s="681"/>
      <c r="R123" s="665">
        <v>1</v>
      </c>
      <c r="S123" s="681">
        <v>1</v>
      </c>
      <c r="T123" s="748">
        <v>0.5</v>
      </c>
      <c r="U123" s="704">
        <v>1</v>
      </c>
    </row>
    <row r="124" spans="1:21" ht="14.4" customHeight="1" x14ac:dyDescent="0.3">
      <c r="A124" s="664">
        <v>31</v>
      </c>
      <c r="B124" s="665" t="s">
        <v>549</v>
      </c>
      <c r="C124" s="665" t="s">
        <v>2427</v>
      </c>
      <c r="D124" s="746" t="s">
        <v>3284</v>
      </c>
      <c r="E124" s="747" t="s">
        <v>2442</v>
      </c>
      <c r="F124" s="665" t="s">
        <v>2424</v>
      </c>
      <c r="G124" s="665" t="s">
        <v>2504</v>
      </c>
      <c r="H124" s="665" t="s">
        <v>550</v>
      </c>
      <c r="I124" s="665" t="s">
        <v>1013</v>
      </c>
      <c r="J124" s="665" t="s">
        <v>2505</v>
      </c>
      <c r="K124" s="665" t="s">
        <v>2506</v>
      </c>
      <c r="L124" s="666">
        <v>0</v>
      </c>
      <c r="M124" s="666">
        <v>0</v>
      </c>
      <c r="N124" s="665">
        <v>1</v>
      </c>
      <c r="O124" s="748">
        <v>0.5</v>
      </c>
      <c r="P124" s="666"/>
      <c r="Q124" s="681"/>
      <c r="R124" s="665"/>
      <c r="S124" s="681">
        <v>0</v>
      </c>
      <c r="T124" s="748"/>
      <c r="U124" s="704">
        <v>0</v>
      </c>
    </row>
    <row r="125" spans="1:21" ht="14.4" customHeight="1" x14ac:dyDescent="0.3">
      <c r="A125" s="664">
        <v>31</v>
      </c>
      <c r="B125" s="665" t="s">
        <v>549</v>
      </c>
      <c r="C125" s="665" t="s">
        <v>2427</v>
      </c>
      <c r="D125" s="746" t="s">
        <v>3284</v>
      </c>
      <c r="E125" s="747" t="s">
        <v>2442</v>
      </c>
      <c r="F125" s="665" t="s">
        <v>2424</v>
      </c>
      <c r="G125" s="665" t="s">
        <v>2632</v>
      </c>
      <c r="H125" s="665" t="s">
        <v>550</v>
      </c>
      <c r="I125" s="665" t="s">
        <v>998</v>
      </c>
      <c r="J125" s="665" t="s">
        <v>999</v>
      </c>
      <c r="K125" s="665" t="s">
        <v>2633</v>
      </c>
      <c r="L125" s="666">
        <v>1226.51</v>
      </c>
      <c r="M125" s="666">
        <v>1226.51</v>
      </c>
      <c r="N125" s="665">
        <v>1</v>
      </c>
      <c r="O125" s="748">
        <v>0.5</v>
      </c>
      <c r="P125" s="666">
        <v>1226.51</v>
      </c>
      <c r="Q125" s="681">
        <v>1</v>
      </c>
      <c r="R125" s="665">
        <v>1</v>
      </c>
      <c r="S125" s="681">
        <v>1</v>
      </c>
      <c r="T125" s="748">
        <v>0.5</v>
      </c>
      <c r="U125" s="704">
        <v>1</v>
      </c>
    </row>
    <row r="126" spans="1:21" ht="14.4" customHeight="1" x14ac:dyDescent="0.3">
      <c r="A126" s="664">
        <v>31</v>
      </c>
      <c r="B126" s="665" t="s">
        <v>549</v>
      </c>
      <c r="C126" s="665" t="s">
        <v>2427</v>
      </c>
      <c r="D126" s="746" t="s">
        <v>3284</v>
      </c>
      <c r="E126" s="747" t="s">
        <v>2442</v>
      </c>
      <c r="F126" s="665" t="s">
        <v>2424</v>
      </c>
      <c r="G126" s="665" t="s">
        <v>2507</v>
      </c>
      <c r="H126" s="665" t="s">
        <v>550</v>
      </c>
      <c r="I126" s="665" t="s">
        <v>790</v>
      </c>
      <c r="J126" s="665" t="s">
        <v>791</v>
      </c>
      <c r="K126" s="665" t="s">
        <v>2508</v>
      </c>
      <c r="L126" s="666">
        <v>0</v>
      </c>
      <c r="M126" s="666">
        <v>0</v>
      </c>
      <c r="N126" s="665">
        <v>6</v>
      </c>
      <c r="O126" s="748">
        <v>4.5</v>
      </c>
      <c r="P126" s="666">
        <v>0</v>
      </c>
      <c r="Q126" s="681"/>
      <c r="R126" s="665">
        <v>3</v>
      </c>
      <c r="S126" s="681">
        <v>0.5</v>
      </c>
      <c r="T126" s="748">
        <v>3</v>
      </c>
      <c r="U126" s="704">
        <v>0.66666666666666663</v>
      </c>
    </row>
    <row r="127" spans="1:21" ht="14.4" customHeight="1" x14ac:dyDescent="0.3">
      <c r="A127" s="664">
        <v>31</v>
      </c>
      <c r="B127" s="665" t="s">
        <v>549</v>
      </c>
      <c r="C127" s="665" t="s">
        <v>2427</v>
      </c>
      <c r="D127" s="746" t="s">
        <v>3284</v>
      </c>
      <c r="E127" s="747" t="s">
        <v>2442</v>
      </c>
      <c r="F127" s="665" t="s">
        <v>2424</v>
      </c>
      <c r="G127" s="665" t="s">
        <v>2509</v>
      </c>
      <c r="H127" s="665" t="s">
        <v>550</v>
      </c>
      <c r="I127" s="665" t="s">
        <v>1413</v>
      </c>
      <c r="J127" s="665" t="s">
        <v>1414</v>
      </c>
      <c r="K127" s="665" t="s">
        <v>2510</v>
      </c>
      <c r="L127" s="666">
        <v>132.97999999999999</v>
      </c>
      <c r="M127" s="666">
        <v>1462.7799999999997</v>
      </c>
      <c r="N127" s="665">
        <v>11</v>
      </c>
      <c r="O127" s="748">
        <v>4.5</v>
      </c>
      <c r="P127" s="666">
        <v>930.8599999999999</v>
      </c>
      <c r="Q127" s="681">
        <v>0.63636363636363635</v>
      </c>
      <c r="R127" s="665">
        <v>7</v>
      </c>
      <c r="S127" s="681">
        <v>0.63636363636363635</v>
      </c>
      <c r="T127" s="748">
        <v>2.5</v>
      </c>
      <c r="U127" s="704">
        <v>0.55555555555555558</v>
      </c>
    </row>
    <row r="128" spans="1:21" ht="14.4" customHeight="1" x14ac:dyDescent="0.3">
      <c r="A128" s="664">
        <v>31</v>
      </c>
      <c r="B128" s="665" t="s">
        <v>549</v>
      </c>
      <c r="C128" s="665" t="s">
        <v>2427</v>
      </c>
      <c r="D128" s="746" t="s">
        <v>3284</v>
      </c>
      <c r="E128" s="747" t="s">
        <v>2442</v>
      </c>
      <c r="F128" s="665" t="s">
        <v>2424</v>
      </c>
      <c r="G128" s="665" t="s">
        <v>2634</v>
      </c>
      <c r="H128" s="665" t="s">
        <v>550</v>
      </c>
      <c r="I128" s="665" t="s">
        <v>2635</v>
      </c>
      <c r="J128" s="665" t="s">
        <v>1020</v>
      </c>
      <c r="K128" s="665" t="s">
        <v>2636</v>
      </c>
      <c r="L128" s="666">
        <v>0</v>
      </c>
      <c r="M128" s="666">
        <v>0</v>
      </c>
      <c r="N128" s="665">
        <v>2</v>
      </c>
      <c r="O128" s="748">
        <v>0.5</v>
      </c>
      <c r="P128" s="666">
        <v>0</v>
      </c>
      <c r="Q128" s="681"/>
      <c r="R128" s="665">
        <v>2</v>
      </c>
      <c r="S128" s="681">
        <v>1</v>
      </c>
      <c r="T128" s="748">
        <v>0.5</v>
      </c>
      <c r="U128" s="704">
        <v>1</v>
      </c>
    </row>
    <row r="129" spans="1:21" ht="14.4" customHeight="1" x14ac:dyDescent="0.3">
      <c r="A129" s="664">
        <v>31</v>
      </c>
      <c r="B129" s="665" t="s">
        <v>549</v>
      </c>
      <c r="C129" s="665" t="s">
        <v>2427</v>
      </c>
      <c r="D129" s="746" t="s">
        <v>3284</v>
      </c>
      <c r="E129" s="747" t="s">
        <v>2442</v>
      </c>
      <c r="F129" s="665" t="s">
        <v>2424</v>
      </c>
      <c r="G129" s="665" t="s">
        <v>2455</v>
      </c>
      <c r="H129" s="665" t="s">
        <v>1188</v>
      </c>
      <c r="I129" s="665" t="s">
        <v>2456</v>
      </c>
      <c r="J129" s="665" t="s">
        <v>1345</v>
      </c>
      <c r="K129" s="665" t="s">
        <v>2457</v>
      </c>
      <c r="L129" s="666">
        <v>543.39</v>
      </c>
      <c r="M129" s="666">
        <v>43471.199999999968</v>
      </c>
      <c r="N129" s="665">
        <v>80</v>
      </c>
      <c r="O129" s="748">
        <v>21.5</v>
      </c>
      <c r="P129" s="666">
        <v>40754.249999999971</v>
      </c>
      <c r="Q129" s="681">
        <v>0.9375</v>
      </c>
      <c r="R129" s="665">
        <v>75</v>
      </c>
      <c r="S129" s="681">
        <v>0.9375</v>
      </c>
      <c r="T129" s="748">
        <v>19</v>
      </c>
      <c r="U129" s="704">
        <v>0.88372093023255816</v>
      </c>
    </row>
    <row r="130" spans="1:21" ht="14.4" customHeight="1" x14ac:dyDescent="0.3">
      <c r="A130" s="664">
        <v>31</v>
      </c>
      <c r="B130" s="665" t="s">
        <v>549</v>
      </c>
      <c r="C130" s="665" t="s">
        <v>2427</v>
      </c>
      <c r="D130" s="746" t="s">
        <v>3284</v>
      </c>
      <c r="E130" s="747" t="s">
        <v>2442</v>
      </c>
      <c r="F130" s="665" t="s">
        <v>2424</v>
      </c>
      <c r="G130" s="665" t="s">
        <v>2455</v>
      </c>
      <c r="H130" s="665" t="s">
        <v>1188</v>
      </c>
      <c r="I130" s="665" t="s">
        <v>2515</v>
      </c>
      <c r="J130" s="665" t="s">
        <v>1345</v>
      </c>
      <c r="K130" s="665" t="s">
        <v>2250</v>
      </c>
      <c r="L130" s="666">
        <v>815.1</v>
      </c>
      <c r="M130" s="666">
        <v>9781.2000000000007</v>
      </c>
      <c r="N130" s="665">
        <v>12</v>
      </c>
      <c r="O130" s="748">
        <v>4</v>
      </c>
      <c r="P130" s="666">
        <v>7335.9000000000005</v>
      </c>
      <c r="Q130" s="681">
        <v>0.75</v>
      </c>
      <c r="R130" s="665">
        <v>9</v>
      </c>
      <c r="S130" s="681">
        <v>0.75</v>
      </c>
      <c r="T130" s="748">
        <v>3.5</v>
      </c>
      <c r="U130" s="704">
        <v>0.875</v>
      </c>
    </row>
    <row r="131" spans="1:21" ht="14.4" customHeight="1" x14ac:dyDescent="0.3">
      <c r="A131" s="664">
        <v>31</v>
      </c>
      <c r="B131" s="665" t="s">
        <v>549</v>
      </c>
      <c r="C131" s="665" t="s">
        <v>2427</v>
      </c>
      <c r="D131" s="746" t="s">
        <v>3284</v>
      </c>
      <c r="E131" s="747" t="s">
        <v>2442</v>
      </c>
      <c r="F131" s="665" t="s">
        <v>2424</v>
      </c>
      <c r="G131" s="665" t="s">
        <v>2455</v>
      </c>
      <c r="H131" s="665" t="s">
        <v>1188</v>
      </c>
      <c r="I131" s="665" t="s">
        <v>2516</v>
      </c>
      <c r="J131" s="665" t="s">
        <v>1345</v>
      </c>
      <c r="K131" s="665" t="s">
        <v>2517</v>
      </c>
      <c r="L131" s="666">
        <v>923.74</v>
      </c>
      <c r="M131" s="666">
        <v>1847.48</v>
      </c>
      <c r="N131" s="665">
        <v>2</v>
      </c>
      <c r="O131" s="748">
        <v>1</v>
      </c>
      <c r="P131" s="666">
        <v>923.74</v>
      </c>
      <c r="Q131" s="681">
        <v>0.5</v>
      </c>
      <c r="R131" s="665">
        <v>1</v>
      </c>
      <c r="S131" s="681">
        <v>0.5</v>
      </c>
      <c r="T131" s="748">
        <v>0.5</v>
      </c>
      <c r="U131" s="704">
        <v>0.5</v>
      </c>
    </row>
    <row r="132" spans="1:21" ht="14.4" customHeight="1" x14ac:dyDescent="0.3">
      <c r="A132" s="664">
        <v>31</v>
      </c>
      <c r="B132" s="665" t="s">
        <v>549</v>
      </c>
      <c r="C132" s="665" t="s">
        <v>2427</v>
      </c>
      <c r="D132" s="746" t="s">
        <v>3284</v>
      </c>
      <c r="E132" s="747" t="s">
        <v>2442</v>
      </c>
      <c r="F132" s="665" t="s">
        <v>2424</v>
      </c>
      <c r="G132" s="665" t="s">
        <v>2519</v>
      </c>
      <c r="H132" s="665" t="s">
        <v>1188</v>
      </c>
      <c r="I132" s="665" t="s">
        <v>1197</v>
      </c>
      <c r="J132" s="665" t="s">
        <v>578</v>
      </c>
      <c r="K132" s="665" t="s">
        <v>2315</v>
      </c>
      <c r="L132" s="666">
        <v>36.54</v>
      </c>
      <c r="M132" s="666">
        <v>365.4</v>
      </c>
      <c r="N132" s="665">
        <v>10</v>
      </c>
      <c r="O132" s="748">
        <v>8.5</v>
      </c>
      <c r="P132" s="666">
        <v>146.16</v>
      </c>
      <c r="Q132" s="681">
        <v>0.4</v>
      </c>
      <c r="R132" s="665">
        <v>4</v>
      </c>
      <c r="S132" s="681">
        <v>0.4</v>
      </c>
      <c r="T132" s="748">
        <v>2.5</v>
      </c>
      <c r="U132" s="704">
        <v>0.29411764705882354</v>
      </c>
    </row>
    <row r="133" spans="1:21" ht="14.4" customHeight="1" x14ac:dyDescent="0.3">
      <c r="A133" s="664">
        <v>31</v>
      </c>
      <c r="B133" s="665" t="s">
        <v>549</v>
      </c>
      <c r="C133" s="665" t="s">
        <v>2427</v>
      </c>
      <c r="D133" s="746" t="s">
        <v>3284</v>
      </c>
      <c r="E133" s="747" t="s">
        <v>2442</v>
      </c>
      <c r="F133" s="665" t="s">
        <v>2424</v>
      </c>
      <c r="G133" s="665" t="s">
        <v>2458</v>
      </c>
      <c r="H133" s="665" t="s">
        <v>550</v>
      </c>
      <c r="I133" s="665" t="s">
        <v>696</v>
      </c>
      <c r="J133" s="665" t="s">
        <v>2459</v>
      </c>
      <c r="K133" s="665" t="s">
        <v>2460</v>
      </c>
      <c r="L133" s="666">
        <v>0</v>
      </c>
      <c r="M133" s="666">
        <v>0</v>
      </c>
      <c r="N133" s="665">
        <v>100</v>
      </c>
      <c r="O133" s="748">
        <v>72.5</v>
      </c>
      <c r="P133" s="666">
        <v>0</v>
      </c>
      <c r="Q133" s="681"/>
      <c r="R133" s="665">
        <v>55</v>
      </c>
      <c r="S133" s="681">
        <v>0.55000000000000004</v>
      </c>
      <c r="T133" s="748">
        <v>36</v>
      </c>
      <c r="U133" s="704">
        <v>0.49655172413793103</v>
      </c>
    </row>
    <row r="134" spans="1:21" ht="14.4" customHeight="1" x14ac:dyDescent="0.3">
      <c r="A134" s="664">
        <v>31</v>
      </c>
      <c r="B134" s="665" t="s">
        <v>549</v>
      </c>
      <c r="C134" s="665" t="s">
        <v>2427</v>
      </c>
      <c r="D134" s="746" t="s">
        <v>3284</v>
      </c>
      <c r="E134" s="747" t="s">
        <v>2442</v>
      </c>
      <c r="F134" s="665" t="s">
        <v>2424</v>
      </c>
      <c r="G134" s="665" t="s">
        <v>2537</v>
      </c>
      <c r="H134" s="665" t="s">
        <v>550</v>
      </c>
      <c r="I134" s="665" t="s">
        <v>1390</v>
      </c>
      <c r="J134" s="665" t="s">
        <v>1387</v>
      </c>
      <c r="K134" s="665" t="s">
        <v>2538</v>
      </c>
      <c r="L134" s="666">
        <v>186.27</v>
      </c>
      <c r="M134" s="666">
        <v>2235.2400000000002</v>
      </c>
      <c r="N134" s="665">
        <v>12</v>
      </c>
      <c r="O134" s="748">
        <v>5.5</v>
      </c>
      <c r="P134" s="666">
        <v>558.81000000000006</v>
      </c>
      <c r="Q134" s="681">
        <v>0.25</v>
      </c>
      <c r="R134" s="665">
        <v>3</v>
      </c>
      <c r="S134" s="681">
        <v>0.25</v>
      </c>
      <c r="T134" s="748">
        <v>2</v>
      </c>
      <c r="U134" s="704">
        <v>0.36363636363636365</v>
      </c>
    </row>
    <row r="135" spans="1:21" ht="14.4" customHeight="1" x14ac:dyDescent="0.3">
      <c r="A135" s="664">
        <v>31</v>
      </c>
      <c r="B135" s="665" t="s">
        <v>549</v>
      </c>
      <c r="C135" s="665" t="s">
        <v>2427</v>
      </c>
      <c r="D135" s="746" t="s">
        <v>3284</v>
      </c>
      <c r="E135" s="747" t="s">
        <v>2442</v>
      </c>
      <c r="F135" s="665" t="s">
        <v>2424</v>
      </c>
      <c r="G135" s="665" t="s">
        <v>2547</v>
      </c>
      <c r="H135" s="665" t="s">
        <v>550</v>
      </c>
      <c r="I135" s="665" t="s">
        <v>900</v>
      </c>
      <c r="J135" s="665" t="s">
        <v>901</v>
      </c>
      <c r="K135" s="665" t="s">
        <v>2550</v>
      </c>
      <c r="L135" s="666">
        <v>50.32</v>
      </c>
      <c r="M135" s="666">
        <v>50.32</v>
      </c>
      <c r="N135" s="665">
        <v>1</v>
      </c>
      <c r="O135" s="748">
        <v>0.5</v>
      </c>
      <c r="P135" s="666">
        <v>50.32</v>
      </c>
      <c r="Q135" s="681">
        <v>1</v>
      </c>
      <c r="R135" s="665">
        <v>1</v>
      </c>
      <c r="S135" s="681">
        <v>1</v>
      </c>
      <c r="T135" s="748">
        <v>0.5</v>
      </c>
      <c r="U135" s="704">
        <v>1</v>
      </c>
    </row>
    <row r="136" spans="1:21" ht="14.4" customHeight="1" x14ac:dyDescent="0.3">
      <c r="A136" s="664">
        <v>31</v>
      </c>
      <c r="B136" s="665" t="s">
        <v>549</v>
      </c>
      <c r="C136" s="665" t="s">
        <v>2427</v>
      </c>
      <c r="D136" s="746" t="s">
        <v>3284</v>
      </c>
      <c r="E136" s="747" t="s">
        <v>2442</v>
      </c>
      <c r="F136" s="665" t="s">
        <v>2426</v>
      </c>
      <c r="G136" s="665" t="s">
        <v>2461</v>
      </c>
      <c r="H136" s="665" t="s">
        <v>550</v>
      </c>
      <c r="I136" s="665" t="s">
        <v>2462</v>
      </c>
      <c r="J136" s="665" t="s">
        <v>2463</v>
      </c>
      <c r="K136" s="665" t="s">
        <v>2464</v>
      </c>
      <c r="L136" s="666">
        <v>35.130000000000003</v>
      </c>
      <c r="M136" s="666">
        <v>5480.2800000000088</v>
      </c>
      <c r="N136" s="665">
        <v>156</v>
      </c>
      <c r="O136" s="748">
        <v>73</v>
      </c>
      <c r="P136" s="666">
        <v>4988.4600000000091</v>
      </c>
      <c r="Q136" s="681">
        <v>0.91025641025641046</v>
      </c>
      <c r="R136" s="665">
        <v>142</v>
      </c>
      <c r="S136" s="681">
        <v>0.91025641025641024</v>
      </c>
      <c r="T136" s="748">
        <v>71</v>
      </c>
      <c r="U136" s="704">
        <v>0.9726027397260274</v>
      </c>
    </row>
    <row r="137" spans="1:21" ht="14.4" customHeight="1" x14ac:dyDescent="0.3">
      <c r="A137" s="664">
        <v>31</v>
      </c>
      <c r="B137" s="665" t="s">
        <v>549</v>
      </c>
      <c r="C137" s="665" t="s">
        <v>2427</v>
      </c>
      <c r="D137" s="746" t="s">
        <v>3284</v>
      </c>
      <c r="E137" s="747" t="s">
        <v>2442</v>
      </c>
      <c r="F137" s="665" t="s">
        <v>2426</v>
      </c>
      <c r="G137" s="665" t="s">
        <v>2465</v>
      </c>
      <c r="H137" s="665" t="s">
        <v>550</v>
      </c>
      <c r="I137" s="665" t="s">
        <v>2466</v>
      </c>
      <c r="J137" s="665" t="s">
        <v>2467</v>
      </c>
      <c r="K137" s="665" t="s">
        <v>2468</v>
      </c>
      <c r="L137" s="666">
        <v>410</v>
      </c>
      <c r="M137" s="666">
        <v>12710</v>
      </c>
      <c r="N137" s="665">
        <v>31</v>
      </c>
      <c r="O137" s="748">
        <v>31</v>
      </c>
      <c r="P137" s="666">
        <v>12710</v>
      </c>
      <c r="Q137" s="681">
        <v>1</v>
      </c>
      <c r="R137" s="665">
        <v>31</v>
      </c>
      <c r="S137" s="681">
        <v>1</v>
      </c>
      <c r="T137" s="748">
        <v>31</v>
      </c>
      <c r="U137" s="704">
        <v>1</v>
      </c>
    </row>
    <row r="138" spans="1:21" ht="14.4" customHeight="1" x14ac:dyDescent="0.3">
      <c r="A138" s="664">
        <v>31</v>
      </c>
      <c r="B138" s="665" t="s">
        <v>549</v>
      </c>
      <c r="C138" s="665" t="s">
        <v>2427</v>
      </c>
      <c r="D138" s="746" t="s">
        <v>3284</v>
      </c>
      <c r="E138" s="747" t="s">
        <v>2442</v>
      </c>
      <c r="F138" s="665" t="s">
        <v>2426</v>
      </c>
      <c r="G138" s="665" t="s">
        <v>2469</v>
      </c>
      <c r="H138" s="665" t="s">
        <v>550</v>
      </c>
      <c r="I138" s="665" t="s">
        <v>2615</v>
      </c>
      <c r="J138" s="665" t="s">
        <v>2616</v>
      </c>
      <c r="K138" s="665" t="s">
        <v>2617</v>
      </c>
      <c r="L138" s="666">
        <v>3000</v>
      </c>
      <c r="M138" s="666">
        <v>3000</v>
      </c>
      <c r="N138" s="665">
        <v>1</v>
      </c>
      <c r="O138" s="748">
        <v>1</v>
      </c>
      <c r="P138" s="666">
        <v>3000</v>
      </c>
      <c r="Q138" s="681">
        <v>1</v>
      </c>
      <c r="R138" s="665">
        <v>1</v>
      </c>
      <c r="S138" s="681">
        <v>1</v>
      </c>
      <c r="T138" s="748">
        <v>1</v>
      </c>
      <c r="U138" s="704">
        <v>1</v>
      </c>
    </row>
    <row r="139" spans="1:21" ht="14.4" customHeight="1" x14ac:dyDescent="0.3">
      <c r="A139" s="664">
        <v>31</v>
      </c>
      <c r="B139" s="665" t="s">
        <v>549</v>
      </c>
      <c r="C139" s="665" t="s">
        <v>2427</v>
      </c>
      <c r="D139" s="746" t="s">
        <v>3284</v>
      </c>
      <c r="E139" s="747" t="s">
        <v>2442</v>
      </c>
      <c r="F139" s="665" t="s">
        <v>2426</v>
      </c>
      <c r="G139" s="665" t="s">
        <v>2469</v>
      </c>
      <c r="H139" s="665" t="s">
        <v>550</v>
      </c>
      <c r="I139" s="665" t="s">
        <v>2552</v>
      </c>
      <c r="J139" s="665" t="s">
        <v>2553</v>
      </c>
      <c r="K139" s="665" t="s">
        <v>2554</v>
      </c>
      <c r="L139" s="666">
        <v>199.5</v>
      </c>
      <c r="M139" s="666">
        <v>199.5</v>
      </c>
      <c r="N139" s="665">
        <v>1</v>
      </c>
      <c r="O139" s="748">
        <v>1</v>
      </c>
      <c r="P139" s="666">
        <v>199.5</v>
      </c>
      <c r="Q139" s="681">
        <v>1</v>
      </c>
      <c r="R139" s="665">
        <v>1</v>
      </c>
      <c r="S139" s="681">
        <v>1</v>
      </c>
      <c r="T139" s="748">
        <v>1</v>
      </c>
      <c r="U139" s="704">
        <v>1</v>
      </c>
    </row>
    <row r="140" spans="1:21" ht="14.4" customHeight="1" x14ac:dyDescent="0.3">
      <c r="A140" s="664">
        <v>31</v>
      </c>
      <c r="B140" s="665" t="s">
        <v>549</v>
      </c>
      <c r="C140" s="665" t="s">
        <v>2427</v>
      </c>
      <c r="D140" s="746" t="s">
        <v>3284</v>
      </c>
      <c r="E140" s="747" t="s">
        <v>2442</v>
      </c>
      <c r="F140" s="665" t="s">
        <v>2426</v>
      </c>
      <c r="G140" s="665" t="s">
        <v>2469</v>
      </c>
      <c r="H140" s="665" t="s">
        <v>550</v>
      </c>
      <c r="I140" s="665" t="s">
        <v>2555</v>
      </c>
      <c r="J140" s="665" t="s">
        <v>2556</v>
      </c>
      <c r="K140" s="665" t="s">
        <v>2557</v>
      </c>
      <c r="L140" s="666">
        <v>492.18</v>
      </c>
      <c r="M140" s="666">
        <v>2460.9</v>
      </c>
      <c r="N140" s="665">
        <v>5</v>
      </c>
      <c r="O140" s="748">
        <v>5</v>
      </c>
      <c r="P140" s="666">
        <v>2460.9</v>
      </c>
      <c r="Q140" s="681">
        <v>1</v>
      </c>
      <c r="R140" s="665">
        <v>5</v>
      </c>
      <c r="S140" s="681">
        <v>1</v>
      </c>
      <c r="T140" s="748">
        <v>5</v>
      </c>
      <c r="U140" s="704">
        <v>1</v>
      </c>
    </row>
    <row r="141" spans="1:21" ht="14.4" customHeight="1" x14ac:dyDescent="0.3">
      <c r="A141" s="664">
        <v>31</v>
      </c>
      <c r="B141" s="665" t="s">
        <v>549</v>
      </c>
      <c r="C141" s="665" t="s">
        <v>2427</v>
      </c>
      <c r="D141" s="746" t="s">
        <v>3284</v>
      </c>
      <c r="E141" s="747" t="s">
        <v>2442</v>
      </c>
      <c r="F141" s="665" t="s">
        <v>2426</v>
      </c>
      <c r="G141" s="665" t="s">
        <v>2469</v>
      </c>
      <c r="H141" s="665" t="s">
        <v>550</v>
      </c>
      <c r="I141" s="665" t="s">
        <v>2558</v>
      </c>
      <c r="J141" s="665" t="s">
        <v>2559</v>
      </c>
      <c r="K141" s="665" t="s">
        <v>2560</v>
      </c>
      <c r="L141" s="666">
        <v>320.25</v>
      </c>
      <c r="M141" s="666">
        <v>320.25</v>
      </c>
      <c r="N141" s="665">
        <v>1</v>
      </c>
      <c r="O141" s="748">
        <v>1</v>
      </c>
      <c r="P141" s="666">
        <v>320.25</v>
      </c>
      <c r="Q141" s="681">
        <v>1</v>
      </c>
      <c r="R141" s="665">
        <v>1</v>
      </c>
      <c r="S141" s="681">
        <v>1</v>
      </c>
      <c r="T141" s="748">
        <v>1</v>
      </c>
      <c r="U141" s="704">
        <v>1</v>
      </c>
    </row>
    <row r="142" spans="1:21" ht="14.4" customHeight="1" x14ac:dyDescent="0.3">
      <c r="A142" s="664">
        <v>31</v>
      </c>
      <c r="B142" s="665" t="s">
        <v>549</v>
      </c>
      <c r="C142" s="665" t="s">
        <v>2427</v>
      </c>
      <c r="D142" s="746" t="s">
        <v>3284</v>
      </c>
      <c r="E142" s="747" t="s">
        <v>2442</v>
      </c>
      <c r="F142" s="665" t="s">
        <v>2426</v>
      </c>
      <c r="G142" s="665" t="s">
        <v>2469</v>
      </c>
      <c r="H142" s="665" t="s">
        <v>550</v>
      </c>
      <c r="I142" s="665" t="s">
        <v>2637</v>
      </c>
      <c r="J142" s="665" t="s">
        <v>2638</v>
      </c>
      <c r="K142" s="665" t="s">
        <v>2639</v>
      </c>
      <c r="L142" s="666">
        <v>2202.1999999999998</v>
      </c>
      <c r="M142" s="666">
        <v>2202.1999999999998</v>
      </c>
      <c r="N142" s="665">
        <v>1</v>
      </c>
      <c r="O142" s="748">
        <v>1</v>
      </c>
      <c r="P142" s="666"/>
      <c r="Q142" s="681">
        <v>0</v>
      </c>
      <c r="R142" s="665"/>
      <c r="S142" s="681">
        <v>0</v>
      </c>
      <c r="T142" s="748"/>
      <c r="U142" s="704">
        <v>0</v>
      </c>
    </row>
    <row r="143" spans="1:21" ht="14.4" customHeight="1" x14ac:dyDescent="0.3">
      <c r="A143" s="664">
        <v>31</v>
      </c>
      <c r="B143" s="665" t="s">
        <v>549</v>
      </c>
      <c r="C143" s="665" t="s">
        <v>2427</v>
      </c>
      <c r="D143" s="746" t="s">
        <v>3284</v>
      </c>
      <c r="E143" s="747" t="s">
        <v>2442</v>
      </c>
      <c r="F143" s="665" t="s">
        <v>2426</v>
      </c>
      <c r="G143" s="665" t="s">
        <v>2469</v>
      </c>
      <c r="H143" s="665" t="s">
        <v>550</v>
      </c>
      <c r="I143" s="665" t="s">
        <v>2564</v>
      </c>
      <c r="J143" s="665" t="s">
        <v>2565</v>
      </c>
      <c r="K143" s="665" t="s">
        <v>2566</v>
      </c>
      <c r="L143" s="666">
        <v>58.5</v>
      </c>
      <c r="M143" s="666">
        <v>117</v>
      </c>
      <c r="N143" s="665">
        <v>2</v>
      </c>
      <c r="O143" s="748">
        <v>2</v>
      </c>
      <c r="P143" s="666">
        <v>117</v>
      </c>
      <c r="Q143" s="681">
        <v>1</v>
      </c>
      <c r="R143" s="665">
        <v>2</v>
      </c>
      <c r="S143" s="681">
        <v>1</v>
      </c>
      <c r="T143" s="748">
        <v>2</v>
      </c>
      <c r="U143" s="704">
        <v>1</v>
      </c>
    </row>
    <row r="144" spans="1:21" ht="14.4" customHeight="1" x14ac:dyDescent="0.3">
      <c r="A144" s="664">
        <v>31</v>
      </c>
      <c r="B144" s="665" t="s">
        <v>549</v>
      </c>
      <c r="C144" s="665" t="s">
        <v>2427</v>
      </c>
      <c r="D144" s="746" t="s">
        <v>3284</v>
      </c>
      <c r="E144" s="747" t="s">
        <v>2442</v>
      </c>
      <c r="F144" s="665" t="s">
        <v>2426</v>
      </c>
      <c r="G144" s="665" t="s">
        <v>2469</v>
      </c>
      <c r="H144" s="665" t="s">
        <v>550</v>
      </c>
      <c r="I144" s="665" t="s">
        <v>2470</v>
      </c>
      <c r="J144" s="665" t="s">
        <v>2471</v>
      </c>
      <c r="K144" s="665" t="s">
        <v>2472</v>
      </c>
      <c r="L144" s="666">
        <v>971.25</v>
      </c>
      <c r="M144" s="666">
        <v>8741.25</v>
      </c>
      <c r="N144" s="665">
        <v>9</v>
      </c>
      <c r="O144" s="748">
        <v>9</v>
      </c>
      <c r="P144" s="666">
        <v>7770</v>
      </c>
      <c r="Q144" s="681">
        <v>0.88888888888888884</v>
      </c>
      <c r="R144" s="665">
        <v>8</v>
      </c>
      <c r="S144" s="681">
        <v>0.88888888888888884</v>
      </c>
      <c r="T144" s="748">
        <v>8</v>
      </c>
      <c r="U144" s="704">
        <v>0.88888888888888884</v>
      </c>
    </row>
    <row r="145" spans="1:21" ht="14.4" customHeight="1" x14ac:dyDescent="0.3">
      <c r="A145" s="664">
        <v>31</v>
      </c>
      <c r="B145" s="665" t="s">
        <v>549</v>
      </c>
      <c r="C145" s="665" t="s">
        <v>2427</v>
      </c>
      <c r="D145" s="746" t="s">
        <v>3284</v>
      </c>
      <c r="E145" s="747" t="s">
        <v>2442</v>
      </c>
      <c r="F145" s="665" t="s">
        <v>2426</v>
      </c>
      <c r="G145" s="665" t="s">
        <v>2469</v>
      </c>
      <c r="H145" s="665" t="s">
        <v>550</v>
      </c>
      <c r="I145" s="665" t="s">
        <v>2640</v>
      </c>
      <c r="J145" s="665" t="s">
        <v>2641</v>
      </c>
      <c r="K145" s="665" t="s">
        <v>2642</v>
      </c>
      <c r="L145" s="666">
        <v>250</v>
      </c>
      <c r="M145" s="666">
        <v>250</v>
      </c>
      <c r="N145" s="665">
        <v>1</v>
      </c>
      <c r="O145" s="748">
        <v>1</v>
      </c>
      <c r="P145" s="666">
        <v>250</v>
      </c>
      <c r="Q145" s="681">
        <v>1</v>
      </c>
      <c r="R145" s="665">
        <v>1</v>
      </c>
      <c r="S145" s="681">
        <v>1</v>
      </c>
      <c r="T145" s="748">
        <v>1</v>
      </c>
      <c r="U145" s="704">
        <v>1</v>
      </c>
    </row>
    <row r="146" spans="1:21" ht="14.4" customHeight="1" x14ac:dyDescent="0.3">
      <c r="A146" s="664">
        <v>31</v>
      </c>
      <c r="B146" s="665" t="s">
        <v>549</v>
      </c>
      <c r="C146" s="665" t="s">
        <v>2427</v>
      </c>
      <c r="D146" s="746" t="s">
        <v>3284</v>
      </c>
      <c r="E146" s="747" t="s">
        <v>2442</v>
      </c>
      <c r="F146" s="665" t="s">
        <v>2426</v>
      </c>
      <c r="G146" s="665" t="s">
        <v>2469</v>
      </c>
      <c r="H146" s="665" t="s">
        <v>550</v>
      </c>
      <c r="I146" s="665" t="s">
        <v>2575</v>
      </c>
      <c r="J146" s="665" t="s">
        <v>2576</v>
      </c>
      <c r="K146" s="665" t="s">
        <v>2577</v>
      </c>
      <c r="L146" s="666">
        <v>1000</v>
      </c>
      <c r="M146" s="666">
        <v>2000</v>
      </c>
      <c r="N146" s="665">
        <v>2</v>
      </c>
      <c r="O146" s="748">
        <v>2</v>
      </c>
      <c r="P146" s="666">
        <v>1000</v>
      </c>
      <c r="Q146" s="681">
        <v>0.5</v>
      </c>
      <c r="R146" s="665">
        <v>1</v>
      </c>
      <c r="S146" s="681">
        <v>0.5</v>
      </c>
      <c r="T146" s="748">
        <v>1</v>
      </c>
      <c r="U146" s="704">
        <v>0.5</v>
      </c>
    </row>
    <row r="147" spans="1:21" ht="14.4" customHeight="1" x14ac:dyDescent="0.3">
      <c r="A147" s="664">
        <v>31</v>
      </c>
      <c r="B147" s="665" t="s">
        <v>549</v>
      </c>
      <c r="C147" s="665" t="s">
        <v>2427</v>
      </c>
      <c r="D147" s="746" t="s">
        <v>3284</v>
      </c>
      <c r="E147" s="747" t="s">
        <v>2442</v>
      </c>
      <c r="F147" s="665" t="s">
        <v>2426</v>
      </c>
      <c r="G147" s="665" t="s">
        <v>2473</v>
      </c>
      <c r="H147" s="665" t="s">
        <v>550</v>
      </c>
      <c r="I147" s="665" t="s">
        <v>2581</v>
      </c>
      <c r="J147" s="665" t="s">
        <v>2582</v>
      </c>
      <c r="K147" s="665" t="s">
        <v>2583</v>
      </c>
      <c r="L147" s="666">
        <v>260</v>
      </c>
      <c r="M147" s="666">
        <v>1040</v>
      </c>
      <c r="N147" s="665">
        <v>4</v>
      </c>
      <c r="O147" s="748">
        <v>2</v>
      </c>
      <c r="P147" s="666">
        <v>1040</v>
      </c>
      <c r="Q147" s="681">
        <v>1</v>
      </c>
      <c r="R147" s="665">
        <v>4</v>
      </c>
      <c r="S147" s="681">
        <v>1</v>
      </c>
      <c r="T147" s="748">
        <v>2</v>
      </c>
      <c r="U147" s="704">
        <v>1</v>
      </c>
    </row>
    <row r="148" spans="1:21" ht="14.4" customHeight="1" x14ac:dyDescent="0.3">
      <c r="A148" s="664">
        <v>31</v>
      </c>
      <c r="B148" s="665" t="s">
        <v>549</v>
      </c>
      <c r="C148" s="665" t="s">
        <v>2427</v>
      </c>
      <c r="D148" s="746" t="s">
        <v>3284</v>
      </c>
      <c r="E148" s="747" t="s">
        <v>2442</v>
      </c>
      <c r="F148" s="665" t="s">
        <v>2426</v>
      </c>
      <c r="G148" s="665" t="s">
        <v>2473</v>
      </c>
      <c r="H148" s="665" t="s">
        <v>550</v>
      </c>
      <c r="I148" s="665" t="s">
        <v>2474</v>
      </c>
      <c r="J148" s="665" t="s">
        <v>2475</v>
      </c>
      <c r="K148" s="665" t="s">
        <v>2476</v>
      </c>
      <c r="L148" s="666">
        <v>200</v>
      </c>
      <c r="M148" s="666">
        <v>10800</v>
      </c>
      <c r="N148" s="665">
        <v>54</v>
      </c>
      <c r="O148" s="748">
        <v>27</v>
      </c>
      <c r="P148" s="666">
        <v>10800</v>
      </c>
      <c r="Q148" s="681">
        <v>1</v>
      </c>
      <c r="R148" s="665">
        <v>54</v>
      </c>
      <c r="S148" s="681">
        <v>1</v>
      </c>
      <c r="T148" s="748">
        <v>27</v>
      </c>
      <c r="U148" s="704">
        <v>1</v>
      </c>
    </row>
    <row r="149" spans="1:21" ht="14.4" customHeight="1" x14ac:dyDescent="0.3">
      <c r="A149" s="664">
        <v>31</v>
      </c>
      <c r="B149" s="665" t="s">
        <v>549</v>
      </c>
      <c r="C149" s="665" t="s">
        <v>2427</v>
      </c>
      <c r="D149" s="746" t="s">
        <v>3284</v>
      </c>
      <c r="E149" s="747" t="s">
        <v>2444</v>
      </c>
      <c r="F149" s="665" t="s">
        <v>2424</v>
      </c>
      <c r="G149" s="665" t="s">
        <v>2477</v>
      </c>
      <c r="H149" s="665" t="s">
        <v>550</v>
      </c>
      <c r="I149" s="665" t="s">
        <v>570</v>
      </c>
      <c r="J149" s="665" t="s">
        <v>2343</v>
      </c>
      <c r="K149" s="665" t="s">
        <v>2342</v>
      </c>
      <c r="L149" s="666">
        <v>0</v>
      </c>
      <c r="M149" s="666">
        <v>0</v>
      </c>
      <c r="N149" s="665">
        <v>1</v>
      </c>
      <c r="O149" s="748">
        <v>0.5</v>
      </c>
      <c r="P149" s="666">
        <v>0</v>
      </c>
      <c r="Q149" s="681"/>
      <c r="R149" s="665">
        <v>1</v>
      </c>
      <c r="S149" s="681">
        <v>1</v>
      </c>
      <c r="T149" s="748">
        <v>0.5</v>
      </c>
      <c r="U149" s="704">
        <v>1</v>
      </c>
    </row>
    <row r="150" spans="1:21" ht="14.4" customHeight="1" x14ac:dyDescent="0.3">
      <c r="A150" s="664">
        <v>31</v>
      </c>
      <c r="B150" s="665" t="s">
        <v>549</v>
      </c>
      <c r="C150" s="665" t="s">
        <v>2427</v>
      </c>
      <c r="D150" s="746" t="s">
        <v>3284</v>
      </c>
      <c r="E150" s="747" t="s">
        <v>2444</v>
      </c>
      <c r="F150" s="665" t="s">
        <v>2424</v>
      </c>
      <c r="G150" s="665" t="s">
        <v>2478</v>
      </c>
      <c r="H150" s="665" t="s">
        <v>550</v>
      </c>
      <c r="I150" s="665" t="s">
        <v>2643</v>
      </c>
      <c r="J150" s="665" t="s">
        <v>807</v>
      </c>
      <c r="K150" s="665" t="s">
        <v>2644</v>
      </c>
      <c r="L150" s="666">
        <v>0</v>
      </c>
      <c r="M150" s="666">
        <v>0</v>
      </c>
      <c r="N150" s="665">
        <v>1</v>
      </c>
      <c r="O150" s="748">
        <v>1</v>
      </c>
      <c r="P150" s="666"/>
      <c r="Q150" s="681"/>
      <c r="R150" s="665"/>
      <c r="S150" s="681">
        <v>0</v>
      </c>
      <c r="T150" s="748"/>
      <c r="U150" s="704">
        <v>0</v>
      </c>
    </row>
    <row r="151" spans="1:21" ht="14.4" customHeight="1" x14ac:dyDescent="0.3">
      <c r="A151" s="664">
        <v>31</v>
      </c>
      <c r="B151" s="665" t="s">
        <v>549</v>
      </c>
      <c r="C151" s="665" t="s">
        <v>2427</v>
      </c>
      <c r="D151" s="746" t="s">
        <v>3284</v>
      </c>
      <c r="E151" s="747" t="s">
        <v>2444</v>
      </c>
      <c r="F151" s="665" t="s">
        <v>2424</v>
      </c>
      <c r="G151" s="665" t="s">
        <v>2454</v>
      </c>
      <c r="H151" s="665" t="s">
        <v>550</v>
      </c>
      <c r="I151" s="665" t="s">
        <v>2645</v>
      </c>
      <c r="J151" s="665" t="s">
        <v>2598</v>
      </c>
      <c r="K151" s="665" t="s">
        <v>2646</v>
      </c>
      <c r="L151" s="666">
        <v>154.36000000000001</v>
      </c>
      <c r="M151" s="666">
        <v>154.36000000000001</v>
      </c>
      <c r="N151" s="665">
        <v>1</v>
      </c>
      <c r="O151" s="748">
        <v>1</v>
      </c>
      <c r="P151" s="666"/>
      <c r="Q151" s="681">
        <v>0</v>
      </c>
      <c r="R151" s="665"/>
      <c r="S151" s="681">
        <v>0</v>
      </c>
      <c r="T151" s="748"/>
      <c r="U151" s="704">
        <v>0</v>
      </c>
    </row>
    <row r="152" spans="1:21" ht="14.4" customHeight="1" x14ac:dyDescent="0.3">
      <c r="A152" s="664">
        <v>31</v>
      </c>
      <c r="B152" s="665" t="s">
        <v>549</v>
      </c>
      <c r="C152" s="665" t="s">
        <v>2427</v>
      </c>
      <c r="D152" s="746" t="s">
        <v>3284</v>
      </c>
      <c r="E152" s="747" t="s">
        <v>2444</v>
      </c>
      <c r="F152" s="665" t="s">
        <v>2424</v>
      </c>
      <c r="G152" s="665" t="s">
        <v>2454</v>
      </c>
      <c r="H152" s="665" t="s">
        <v>1188</v>
      </c>
      <c r="I152" s="665" t="s">
        <v>1481</v>
      </c>
      <c r="J152" s="665" t="s">
        <v>2088</v>
      </c>
      <c r="K152" s="665" t="s">
        <v>2282</v>
      </c>
      <c r="L152" s="666">
        <v>154.36000000000001</v>
      </c>
      <c r="M152" s="666">
        <v>463.08000000000004</v>
      </c>
      <c r="N152" s="665">
        <v>3</v>
      </c>
      <c r="O152" s="748">
        <v>2.5</v>
      </c>
      <c r="P152" s="666">
        <v>154.36000000000001</v>
      </c>
      <c r="Q152" s="681">
        <v>0.33333333333333331</v>
      </c>
      <c r="R152" s="665">
        <v>1</v>
      </c>
      <c r="S152" s="681">
        <v>0.33333333333333331</v>
      </c>
      <c r="T152" s="748">
        <v>1</v>
      </c>
      <c r="U152" s="704">
        <v>0.4</v>
      </c>
    </row>
    <row r="153" spans="1:21" ht="14.4" customHeight="1" x14ac:dyDescent="0.3">
      <c r="A153" s="664">
        <v>31</v>
      </c>
      <c r="B153" s="665" t="s">
        <v>549</v>
      </c>
      <c r="C153" s="665" t="s">
        <v>2427</v>
      </c>
      <c r="D153" s="746" t="s">
        <v>3284</v>
      </c>
      <c r="E153" s="747" t="s">
        <v>2444</v>
      </c>
      <c r="F153" s="665" t="s">
        <v>2424</v>
      </c>
      <c r="G153" s="665" t="s">
        <v>2454</v>
      </c>
      <c r="H153" s="665" t="s">
        <v>1188</v>
      </c>
      <c r="I153" s="665" t="s">
        <v>1485</v>
      </c>
      <c r="J153" s="665" t="s">
        <v>2285</v>
      </c>
      <c r="K153" s="665" t="s">
        <v>2286</v>
      </c>
      <c r="L153" s="666">
        <v>149.52000000000001</v>
      </c>
      <c r="M153" s="666">
        <v>299.04000000000002</v>
      </c>
      <c r="N153" s="665">
        <v>2</v>
      </c>
      <c r="O153" s="748">
        <v>1.5</v>
      </c>
      <c r="P153" s="666">
        <v>299.04000000000002</v>
      </c>
      <c r="Q153" s="681">
        <v>1</v>
      </c>
      <c r="R153" s="665">
        <v>2</v>
      </c>
      <c r="S153" s="681">
        <v>1</v>
      </c>
      <c r="T153" s="748">
        <v>1.5</v>
      </c>
      <c r="U153" s="704">
        <v>1</v>
      </c>
    </row>
    <row r="154" spans="1:21" ht="14.4" customHeight="1" x14ac:dyDescent="0.3">
      <c r="A154" s="664">
        <v>31</v>
      </c>
      <c r="B154" s="665" t="s">
        <v>549</v>
      </c>
      <c r="C154" s="665" t="s">
        <v>2427</v>
      </c>
      <c r="D154" s="746" t="s">
        <v>3284</v>
      </c>
      <c r="E154" s="747" t="s">
        <v>2444</v>
      </c>
      <c r="F154" s="665" t="s">
        <v>2424</v>
      </c>
      <c r="G154" s="665" t="s">
        <v>2454</v>
      </c>
      <c r="H154" s="665" t="s">
        <v>1188</v>
      </c>
      <c r="I154" s="665" t="s">
        <v>2087</v>
      </c>
      <c r="J154" s="665" t="s">
        <v>2088</v>
      </c>
      <c r="K154" s="665" t="s">
        <v>2482</v>
      </c>
      <c r="L154" s="666">
        <v>225.06</v>
      </c>
      <c r="M154" s="666">
        <v>225.06</v>
      </c>
      <c r="N154" s="665">
        <v>1</v>
      </c>
      <c r="O154" s="748">
        <v>0.5</v>
      </c>
      <c r="P154" s="666">
        <v>225.06</v>
      </c>
      <c r="Q154" s="681">
        <v>1</v>
      </c>
      <c r="R154" s="665">
        <v>1</v>
      </c>
      <c r="S154" s="681">
        <v>1</v>
      </c>
      <c r="T154" s="748">
        <v>0.5</v>
      </c>
      <c r="U154" s="704">
        <v>1</v>
      </c>
    </row>
    <row r="155" spans="1:21" ht="14.4" customHeight="1" x14ac:dyDescent="0.3">
      <c r="A155" s="664">
        <v>31</v>
      </c>
      <c r="B155" s="665" t="s">
        <v>549</v>
      </c>
      <c r="C155" s="665" t="s">
        <v>2427</v>
      </c>
      <c r="D155" s="746" t="s">
        <v>3284</v>
      </c>
      <c r="E155" s="747" t="s">
        <v>2444</v>
      </c>
      <c r="F155" s="665" t="s">
        <v>2424</v>
      </c>
      <c r="G155" s="665" t="s">
        <v>2488</v>
      </c>
      <c r="H155" s="665" t="s">
        <v>550</v>
      </c>
      <c r="I155" s="665" t="s">
        <v>2647</v>
      </c>
      <c r="J155" s="665" t="s">
        <v>2648</v>
      </c>
      <c r="K155" s="665" t="s">
        <v>2649</v>
      </c>
      <c r="L155" s="666">
        <v>39.17</v>
      </c>
      <c r="M155" s="666">
        <v>78.34</v>
      </c>
      <c r="N155" s="665">
        <v>2</v>
      </c>
      <c r="O155" s="748">
        <v>2</v>
      </c>
      <c r="P155" s="666">
        <v>78.34</v>
      </c>
      <c r="Q155" s="681">
        <v>1</v>
      </c>
      <c r="R155" s="665">
        <v>2</v>
      </c>
      <c r="S155" s="681">
        <v>1</v>
      </c>
      <c r="T155" s="748">
        <v>2</v>
      </c>
      <c r="U155" s="704">
        <v>1</v>
      </c>
    </row>
    <row r="156" spans="1:21" ht="14.4" customHeight="1" x14ac:dyDescent="0.3">
      <c r="A156" s="664">
        <v>31</v>
      </c>
      <c r="B156" s="665" t="s">
        <v>549</v>
      </c>
      <c r="C156" s="665" t="s">
        <v>2427</v>
      </c>
      <c r="D156" s="746" t="s">
        <v>3284</v>
      </c>
      <c r="E156" s="747" t="s">
        <v>2444</v>
      </c>
      <c r="F156" s="665" t="s">
        <v>2424</v>
      </c>
      <c r="G156" s="665" t="s">
        <v>2650</v>
      </c>
      <c r="H156" s="665" t="s">
        <v>550</v>
      </c>
      <c r="I156" s="665" t="s">
        <v>837</v>
      </c>
      <c r="J156" s="665" t="s">
        <v>838</v>
      </c>
      <c r="K156" s="665" t="s">
        <v>1956</v>
      </c>
      <c r="L156" s="666">
        <v>42.05</v>
      </c>
      <c r="M156" s="666">
        <v>42.05</v>
      </c>
      <c r="N156" s="665">
        <v>1</v>
      </c>
      <c r="O156" s="748">
        <v>0.5</v>
      </c>
      <c r="P156" s="666"/>
      <c r="Q156" s="681">
        <v>0</v>
      </c>
      <c r="R156" s="665"/>
      <c r="S156" s="681">
        <v>0</v>
      </c>
      <c r="T156" s="748"/>
      <c r="U156" s="704">
        <v>0</v>
      </c>
    </row>
    <row r="157" spans="1:21" ht="14.4" customHeight="1" x14ac:dyDescent="0.3">
      <c r="A157" s="664">
        <v>31</v>
      </c>
      <c r="B157" s="665" t="s">
        <v>549</v>
      </c>
      <c r="C157" s="665" t="s">
        <v>2427</v>
      </c>
      <c r="D157" s="746" t="s">
        <v>3284</v>
      </c>
      <c r="E157" s="747" t="s">
        <v>2444</v>
      </c>
      <c r="F157" s="665" t="s">
        <v>2424</v>
      </c>
      <c r="G157" s="665" t="s">
        <v>2491</v>
      </c>
      <c r="H157" s="665" t="s">
        <v>550</v>
      </c>
      <c r="I157" s="665" t="s">
        <v>2493</v>
      </c>
      <c r="J157" s="665" t="s">
        <v>893</v>
      </c>
      <c r="K157" s="665" t="s">
        <v>2494</v>
      </c>
      <c r="L157" s="666">
        <v>0</v>
      </c>
      <c r="M157" s="666">
        <v>0</v>
      </c>
      <c r="N157" s="665">
        <v>2</v>
      </c>
      <c r="O157" s="748">
        <v>1.5</v>
      </c>
      <c r="P157" s="666"/>
      <c r="Q157" s="681"/>
      <c r="R157" s="665"/>
      <c r="S157" s="681">
        <v>0</v>
      </c>
      <c r="T157" s="748"/>
      <c r="U157" s="704">
        <v>0</v>
      </c>
    </row>
    <row r="158" spans="1:21" ht="14.4" customHeight="1" x14ac:dyDescent="0.3">
      <c r="A158" s="664">
        <v>31</v>
      </c>
      <c r="B158" s="665" t="s">
        <v>549</v>
      </c>
      <c r="C158" s="665" t="s">
        <v>2427</v>
      </c>
      <c r="D158" s="746" t="s">
        <v>3284</v>
      </c>
      <c r="E158" s="747" t="s">
        <v>2444</v>
      </c>
      <c r="F158" s="665" t="s">
        <v>2424</v>
      </c>
      <c r="G158" s="665" t="s">
        <v>2651</v>
      </c>
      <c r="H158" s="665" t="s">
        <v>1188</v>
      </c>
      <c r="I158" s="665" t="s">
        <v>1248</v>
      </c>
      <c r="J158" s="665" t="s">
        <v>2328</v>
      </c>
      <c r="K158" s="665" t="s">
        <v>2329</v>
      </c>
      <c r="L158" s="666">
        <v>424.24</v>
      </c>
      <c r="M158" s="666">
        <v>424.24</v>
      </c>
      <c r="N158" s="665">
        <v>1</v>
      </c>
      <c r="O158" s="748">
        <v>0.5</v>
      </c>
      <c r="P158" s="666"/>
      <c r="Q158" s="681">
        <v>0</v>
      </c>
      <c r="R158" s="665"/>
      <c r="S158" s="681">
        <v>0</v>
      </c>
      <c r="T158" s="748"/>
      <c r="U158" s="704">
        <v>0</v>
      </c>
    </row>
    <row r="159" spans="1:21" ht="14.4" customHeight="1" x14ac:dyDescent="0.3">
      <c r="A159" s="664">
        <v>31</v>
      </c>
      <c r="B159" s="665" t="s">
        <v>549</v>
      </c>
      <c r="C159" s="665" t="s">
        <v>2427</v>
      </c>
      <c r="D159" s="746" t="s">
        <v>3284</v>
      </c>
      <c r="E159" s="747" t="s">
        <v>2444</v>
      </c>
      <c r="F159" s="665" t="s">
        <v>2424</v>
      </c>
      <c r="G159" s="665" t="s">
        <v>2504</v>
      </c>
      <c r="H159" s="665" t="s">
        <v>550</v>
      </c>
      <c r="I159" s="665" t="s">
        <v>1013</v>
      </c>
      <c r="J159" s="665" t="s">
        <v>2505</v>
      </c>
      <c r="K159" s="665" t="s">
        <v>2506</v>
      </c>
      <c r="L159" s="666">
        <v>0</v>
      </c>
      <c r="M159" s="666">
        <v>0</v>
      </c>
      <c r="N159" s="665">
        <v>1</v>
      </c>
      <c r="O159" s="748">
        <v>0.5</v>
      </c>
      <c r="P159" s="666"/>
      <c r="Q159" s="681"/>
      <c r="R159" s="665"/>
      <c r="S159" s="681">
        <v>0</v>
      </c>
      <c r="T159" s="748"/>
      <c r="U159" s="704">
        <v>0</v>
      </c>
    </row>
    <row r="160" spans="1:21" ht="14.4" customHeight="1" x14ac:dyDescent="0.3">
      <c r="A160" s="664">
        <v>31</v>
      </c>
      <c r="B160" s="665" t="s">
        <v>549</v>
      </c>
      <c r="C160" s="665" t="s">
        <v>2427</v>
      </c>
      <c r="D160" s="746" t="s">
        <v>3284</v>
      </c>
      <c r="E160" s="747" t="s">
        <v>2444</v>
      </c>
      <c r="F160" s="665" t="s">
        <v>2424</v>
      </c>
      <c r="G160" s="665" t="s">
        <v>2507</v>
      </c>
      <c r="H160" s="665" t="s">
        <v>550</v>
      </c>
      <c r="I160" s="665" t="s">
        <v>790</v>
      </c>
      <c r="J160" s="665" t="s">
        <v>791</v>
      </c>
      <c r="K160" s="665" t="s">
        <v>2508</v>
      </c>
      <c r="L160" s="666">
        <v>0</v>
      </c>
      <c r="M160" s="666">
        <v>0</v>
      </c>
      <c r="N160" s="665">
        <v>4</v>
      </c>
      <c r="O160" s="748">
        <v>2.5</v>
      </c>
      <c r="P160" s="666">
        <v>0</v>
      </c>
      <c r="Q160" s="681"/>
      <c r="R160" s="665">
        <v>3</v>
      </c>
      <c r="S160" s="681">
        <v>0.75</v>
      </c>
      <c r="T160" s="748">
        <v>1.5</v>
      </c>
      <c r="U160" s="704">
        <v>0.6</v>
      </c>
    </row>
    <row r="161" spans="1:21" ht="14.4" customHeight="1" x14ac:dyDescent="0.3">
      <c r="A161" s="664">
        <v>31</v>
      </c>
      <c r="B161" s="665" t="s">
        <v>549</v>
      </c>
      <c r="C161" s="665" t="s">
        <v>2427</v>
      </c>
      <c r="D161" s="746" t="s">
        <v>3284</v>
      </c>
      <c r="E161" s="747" t="s">
        <v>2444</v>
      </c>
      <c r="F161" s="665" t="s">
        <v>2424</v>
      </c>
      <c r="G161" s="665" t="s">
        <v>2507</v>
      </c>
      <c r="H161" s="665" t="s">
        <v>550</v>
      </c>
      <c r="I161" s="665" t="s">
        <v>2652</v>
      </c>
      <c r="J161" s="665" t="s">
        <v>791</v>
      </c>
      <c r="K161" s="665" t="s">
        <v>2653</v>
      </c>
      <c r="L161" s="666">
        <v>0</v>
      </c>
      <c r="M161" s="666">
        <v>0</v>
      </c>
      <c r="N161" s="665">
        <v>1</v>
      </c>
      <c r="O161" s="748">
        <v>0.5</v>
      </c>
      <c r="P161" s="666"/>
      <c r="Q161" s="681"/>
      <c r="R161" s="665"/>
      <c r="S161" s="681">
        <v>0</v>
      </c>
      <c r="T161" s="748"/>
      <c r="U161" s="704">
        <v>0</v>
      </c>
    </row>
    <row r="162" spans="1:21" ht="14.4" customHeight="1" x14ac:dyDescent="0.3">
      <c r="A162" s="664">
        <v>31</v>
      </c>
      <c r="B162" s="665" t="s">
        <v>549</v>
      </c>
      <c r="C162" s="665" t="s">
        <v>2427</v>
      </c>
      <c r="D162" s="746" t="s">
        <v>3284</v>
      </c>
      <c r="E162" s="747" t="s">
        <v>2444</v>
      </c>
      <c r="F162" s="665" t="s">
        <v>2424</v>
      </c>
      <c r="G162" s="665" t="s">
        <v>2509</v>
      </c>
      <c r="H162" s="665" t="s">
        <v>550</v>
      </c>
      <c r="I162" s="665" t="s">
        <v>1413</v>
      </c>
      <c r="J162" s="665" t="s">
        <v>1414</v>
      </c>
      <c r="K162" s="665" t="s">
        <v>2510</v>
      </c>
      <c r="L162" s="666">
        <v>132.97999999999999</v>
      </c>
      <c r="M162" s="666">
        <v>398.93999999999994</v>
      </c>
      <c r="N162" s="665">
        <v>3</v>
      </c>
      <c r="O162" s="748">
        <v>1.5</v>
      </c>
      <c r="P162" s="666">
        <v>265.95999999999998</v>
      </c>
      <c r="Q162" s="681">
        <v>0.66666666666666674</v>
      </c>
      <c r="R162" s="665">
        <v>2</v>
      </c>
      <c r="S162" s="681">
        <v>0.66666666666666663</v>
      </c>
      <c r="T162" s="748">
        <v>0.5</v>
      </c>
      <c r="U162" s="704">
        <v>0.33333333333333331</v>
      </c>
    </row>
    <row r="163" spans="1:21" ht="14.4" customHeight="1" x14ac:dyDescent="0.3">
      <c r="A163" s="664">
        <v>31</v>
      </c>
      <c r="B163" s="665" t="s">
        <v>549</v>
      </c>
      <c r="C163" s="665" t="s">
        <v>2427</v>
      </c>
      <c r="D163" s="746" t="s">
        <v>3284</v>
      </c>
      <c r="E163" s="747" t="s">
        <v>2444</v>
      </c>
      <c r="F163" s="665" t="s">
        <v>2424</v>
      </c>
      <c r="G163" s="665" t="s">
        <v>2509</v>
      </c>
      <c r="H163" s="665" t="s">
        <v>550</v>
      </c>
      <c r="I163" s="665" t="s">
        <v>2654</v>
      </c>
      <c r="J163" s="665" t="s">
        <v>1414</v>
      </c>
      <c r="K163" s="665" t="s">
        <v>2510</v>
      </c>
      <c r="L163" s="666">
        <v>132.97999999999999</v>
      </c>
      <c r="M163" s="666">
        <v>265.95999999999998</v>
      </c>
      <c r="N163" s="665">
        <v>2</v>
      </c>
      <c r="O163" s="748">
        <v>0.5</v>
      </c>
      <c r="P163" s="666">
        <v>265.95999999999998</v>
      </c>
      <c r="Q163" s="681">
        <v>1</v>
      </c>
      <c r="R163" s="665">
        <v>2</v>
      </c>
      <c r="S163" s="681">
        <v>1</v>
      </c>
      <c r="T163" s="748">
        <v>0.5</v>
      </c>
      <c r="U163" s="704">
        <v>1</v>
      </c>
    </row>
    <row r="164" spans="1:21" ht="14.4" customHeight="1" x14ac:dyDescent="0.3">
      <c r="A164" s="664">
        <v>31</v>
      </c>
      <c r="B164" s="665" t="s">
        <v>549</v>
      </c>
      <c r="C164" s="665" t="s">
        <v>2427</v>
      </c>
      <c r="D164" s="746" t="s">
        <v>3284</v>
      </c>
      <c r="E164" s="747" t="s">
        <v>2444</v>
      </c>
      <c r="F164" s="665" t="s">
        <v>2424</v>
      </c>
      <c r="G164" s="665" t="s">
        <v>2655</v>
      </c>
      <c r="H164" s="665" t="s">
        <v>550</v>
      </c>
      <c r="I164" s="665" t="s">
        <v>1606</v>
      </c>
      <c r="J164" s="665" t="s">
        <v>2656</v>
      </c>
      <c r="K164" s="665" t="s">
        <v>2657</v>
      </c>
      <c r="L164" s="666">
        <v>23.61</v>
      </c>
      <c r="M164" s="666">
        <v>23.61</v>
      </c>
      <c r="N164" s="665">
        <v>1</v>
      </c>
      <c r="O164" s="748">
        <v>0.5</v>
      </c>
      <c r="P164" s="666"/>
      <c r="Q164" s="681">
        <v>0</v>
      </c>
      <c r="R164" s="665"/>
      <c r="S164" s="681">
        <v>0</v>
      </c>
      <c r="T164" s="748"/>
      <c r="U164" s="704">
        <v>0</v>
      </c>
    </row>
    <row r="165" spans="1:21" ht="14.4" customHeight="1" x14ac:dyDescent="0.3">
      <c r="A165" s="664">
        <v>31</v>
      </c>
      <c r="B165" s="665" t="s">
        <v>549</v>
      </c>
      <c r="C165" s="665" t="s">
        <v>2427</v>
      </c>
      <c r="D165" s="746" t="s">
        <v>3284</v>
      </c>
      <c r="E165" s="747" t="s">
        <v>2444</v>
      </c>
      <c r="F165" s="665" t="s">
        <v>2424</v>
      </c>
      <c r="G165" s="665" t="s">
        <v>2658</v>
      </c>
      <c r="H165" s="665" t="s">
        <v>550</v>
      </c>
      <c r="I165" s="665" t="s">
        <v>1656</v>
      </c>
      <c r="J165" s="665" t="s">
        <v>2659</v>
      </c>
      <c r="K165" s="665" t="s">
        <v>2660</v>
      </c>
      <c r="L165" s="666">
        <v>38.56</v>
      </c>
      <c r="M165" s="666">
        <v>38.56</v>
      </c>
      <c r="N165" s="665">
        <v>1</v>
      </c>
      <c r="O165" s="748">
        <v>1</v>
      </c>
      <c r="P165" s="666">
        <v>38.56</v>
      </c>
      <c r="Q165" s="681">
        <v>1</v>
      </c>
      <c r="R165" s="665">
        <v>1</v>
      </c>
      <c r="S165" s="681">
        <v>1</v>
      </c>
      <c r="T165" s="748">
        <v>1</v>
      </c>
      <c r="U165" s="704">
        <v>1</v>
      </c>
    </row>
    <row r="166" spans="1:21" ht="14.4" customHeight="1" x14ac:dyDescent="0.3">
      <c r="A166" s="664">
        <v>31</v>
      </c>
      <c r="B166" s="665" t="s">
        <v>549</v>
      </c>
      <c r="C166" s="665" t="s">
        <v>2427</v>
      </c>
      <c r="D166" s="746" t="s">
        <v>3284</v>
      </c>
      <c r="E166" s="747" t="s">
        <v>2444</v>
      </c>
      <c r="F166" s="665" t="s">
        <v>2424</v>
      </c>
      <c r="G166" s="665" t="s">
        <v>2455</v>
      </c>
      <c r="H166" s="665" t="s">
        <v>1188</v>
      </c>
      <c r="I166" s="665" t="s">
        <v>2456</v>
      </c>
      <c r="J166" s="665" t="s">
        <v>1345</v>
      </c>
      <c r="K166" s="665" t="s">
        <v>2457</v>
      </c>
      <c r="L166" s="666">
        <v>543.39</v>
      </c>
      <c r="M166" s="666">
        <v>41841.029999999992</v>
      </c>
      <c r="N166" s="665">
        <v>77</v>
      </c>
      <c r="O166" s="748">
        <v>18.5</v>
      </c>
      <c r="P166" s="666">
        <v>38580.689999999995</v>
      </c>
      <c r="Q166" s="681">
        <v>0.92207792207792216</v>
      </c>
      <c r="R166" s="665">
        <v>71</v>
      </c>
      <c r="S166" s="681">
        <v>0.92207792207792205</v>
      </c>
      <c r="T166" s="748">
        <v>16</v>
      </c>
      <c r="U166" s="704">
        <v>0.86486486486486491</v>
      </c>
    </row>
    <row r="167" spans="1:21" ht="14.4" customHeight="1" x14ac:dyDescent="0.3">
      <c r="A167" s="664">
        <v>31</v>
      </c>
      <c r="B167" s="665" t="s">
        <v>549</v>
      </c>
      <c r="C167" s="665" t="s">
        <v>2427</v>
      </c>
      <c r="D167" s="746" t="s">
        <v>3284</v>
      </c>
      <c r="E167" s="747" t="s">
        <v>2444</v>
      </c>
      <c r="F167" s="665" t="s">
        <v>2424</v>
      </c>
      <c r="G167" s="665" t="s">
        <v>2455</v>
      </c>
      <c r="H167" s="665" t="s">
        <v>1188</v>
      </c>
      <c r="I167" s="665" t="s">
        <v>2515</v>
      </c>
      <c r="J167" s="665" t="s">
        <v>1345</v>
      </c>
      <c r="K167" s="665" t="s">
        <v>2250</v>
      </c>
      <c r="L167" s="666">
        <v>815.1</v>
      </c>
      <c r="M167" s="666">
        <v>22007.700000000004</v>
      </c>
      <c r="N167" s="665">
        <v>27</v>
      </c>
      <c r="O167" s="748">
        <v>5</v>
      </c>
      <c r="P167" s="666">
        <v>18747.300000000003</v>
      </c>
      <c r="Q167" s="681">
        <v>0.85185185185185186</v>
      </c>
      <c r="R167" s="665">
        <v>23</v>
      </c>
      <c r="S167" s="681">
        <v>0.85185185185185186</v>
      </c>
      <c r="T167" s="748">
        <v>4.5</v>
      </c>
      <c r="U167" s="704">
        <v>0.9</v>
      </c>
    </row>
    <row r="168" spans="1:21" ht="14.4" customHeight="1" x14ac:dyDescent="0.3">
      <c r="A168" s="664">
        <v>31</v>
      </c>
      <c r="B168" s="665" t="s">
        <v>549</v>
      </c>
      <c r="C168" s="665" t="s">
        <v>2427</v>
      </c>
      <c r="D168" s="746" t="s">
        <v>3284</v>
      </c>
      <c r="E168" s="747" t="s">
        <v>2444</v>
      </c>
      <c r="F168" s="665" t="s">
        <v>2424</v>
      </c>
      <c r="G168" s="665" t="s">
        <v>2455</v>
      </c>
      <c r="H168" s="665" t="s">
        <v>1188</v>
      </c>
      <c r="I168" s="665" t="s">
        <v>2606</v>
      </c>
      <c r="J168" s="665" t="s">
        <v>1345</v>
      </c>
      <c r="K168" s="665" t="s">
        <v>2607</v>
      </c>
      <c r="L168" s="666">
        <v>1154.68</v>
      </c>
      <c r="M168" s="666">
        <v>1154.68</v>
      </c>
      <c r="N168" s="665">
        <v>1</v>
      </c>
      <c r="O168" s="748">
        <v>0.5</v>
      </c>
      <c r="P168" s="666">
        <v>1154.68</v>
      </c>
      <c r="Q168" s="681">
        <v>1</v>
      </c>
      <c r="R168" s="665">
        <v>1</v>
      </c>
      <c r="S168" s="681">
        <v>1</v>
      </c>
      <c r="T168" s="748">
        <v>0.5</v>
      </c>
      <c r="U168" s="704">
        <v>1</v>
      </c>
    </row>
    <row r="169" spans="1:21" ht="14.4" customHeight="1" x14ac:dyDescent="0.3">
      <c r="A169" s="664">
        <v>31</v>
      </c>
      <c r="B169" s="665" t="s">
        <v>549</v>
      </c>
      <c r="C169" s="665" t="s">
        <v>2427</v>
      </c>
      <c r="D169" s="746" t="s">
        <v>3284</v>
      </c>
      <c r="E169" s="747" t="s">
        <v>2444</v>
      </c>
      <c r="F169" s="665" t="s">
        <v>2424</v>
      </c>
      <c r="G169" s="665" t="s">
        <v>2519</v>
      </c>
      <c r="H169" s="665" t="s">
        <v>1188</v>
      </c>
      <c r="I169" s="665" t="s">
        <v>1197</v>
      </c>
      <c r="J169" s="665" t="s">
        <v>578</v>
      </c>
      <c r="K169" s="665" t="s">
        <v>2315</v>
      </c>
      <c r="L169" s="666">
        <v>36.54</v>
      </c>
      <c r="M169" s="666">
        <v>109.62</v>
      </c>
      <c r="N169" s="665">
        <v>3</v>
      </c>
      <c r="O169" s="748">
        <v>2.5</v>
      </c>
      <c r="P169" s="666">
        <v>109.62</v>
      </c>
      <c r="Q169" s="681">
        <v>1</v>
      </c>
      <c r="R169" s="665">
        <v>3</v>
      </c>
      <c r="S169" s="681">
        <v>1</v>
      </c>
      <c r="T169" s="748">
        <v>2.5</v>
      </c>
      <c r="U169" s="704">
        <v>1</v>
      </c>
    </row>
    <row r="170" spans="1:21" ht="14.4" customHeight="1" x14ac:dyDescent="0.3">
      <c r="A170" s="664">
        <v>31</v>
      </c>
      <c r="B170" s="665" t="s">
        <v>549</v>
      </c>
      <c r="C170" s="665" t="s">
        <v>2427</v>
      </c>
      <c r="D170" s="746" t="s">
        <v>3284</v>
      </c>
      <c r="E170" s="747" t="s">
        <v>2444</v>
      </c>
      <c r="F170" s="665" t="s">
        <v>2424</v>
      </c>
      <c r="G170" s="665" t="s">
        <v>2522</v>
      </c>
      <c r="H170" s="665" t="s">
        <v>550</v>
      </c>
      <c r="I170" s="665" t="s">
        <v>2523</v>
      </c>
      <c r="J170" s="665" t="s">
        <v>674</v>
      </c>
      <c r="K170" s="665" t="s">
        <v>2524</v>
      </c>
      <c r="L170" s="666">
        <v>57.64</v>
      </c>
      <c r="M170" s="666">
        <v>57.64</v>
      </c>
      <c r="N170" s="665">
        <v>1</v>
      </c>
      <c r="O170" s="748">
        <v>0.5</v>
      </c>
      <c r="P170" s="666"/>
      <c r="Q170" s="681">
        <v>0</v>
      </c>
      <c r="R170" s="665"/>
      <c r="S170" s="681">
        <v>0</v>
      </c>
      <c r="T170" s="748"/>
      <c r="U170" s="704">
        <v>0</v>
      </c>
    </row>
    <row r="171" spans="1:21" ht="14.4" customHeight="1" x14ac:dyDescent="0.3">
      <c r="A171" s="664">
        <v>31</v>
      </c>
      <c r="B171" s="665" t="s">
        <v>549</v>
      </c>
      <c r="C171" s="665" t="s">
        <v>2427</v>
      </c>
      <c r="D171" s="746" t="s">
        <v>3284</v>
      </c>
      <c r="E171" s="747" t="s">
        <v>2444</v>
      </c>
      <c r="F171" s="665" t="s">
        <v>2424</v>
      </c>
      <c r="G171" s="665" t="s">
        <v>2458</v>
      </c>
      <c r="H171" s="665" t="s">
        <v>550</v>
      </c>
      <c r="I171" s="665" t="s">
        <v>696</v>
      </c>
      <c r="J171" s="665" t="s">
        <v>2459</v>
      </c>
      <c r="K171" s="665" t="s">
        <v>2460</v>
      </c>
      <c r="L171" s="666">
        <v>0</v>
      </c>
      <c r="M171" s="666">
        <v>0</v>
      </c>
      <c r="N171" s="665">
        <v>91</v>
      </c>
      <c r="O171" s="748">
        <v>62.5</v>
      </c>
      <c r="P171" s="666">
        <v>0</v>
      </c>
      <c r="Q171" s="681"/>
      <c r="R171" s="665">
        <v>47</v>
      </c>
      <c r="S171" s="681">
        <v>0.51648351648351654</v>
      </c>
      <c r="T171" s="748">
        <v>27</v>
      </c>
      <c r="U171" s="704">
        <v>0.432</v>
      </c>
    </row>
    <row r="172" spans="1:21" ht="14.4" customHeight="1" x14ac:dyDescent="0.3">
      <c r="A172" s="664">
        <v>31</v>
      </c>
      <c r="B172" s="665" t="s">
        <v>549</v>
      </c>
      <c r="C172" s="665" t="s">
        <v>2427</v>
      </c>
      <c r="D172" s="746" t="s">
        <v>3284</v>
      </c>
      <c r="E172" s="747" t="s">
        <v>2444</v>
      </c>
      <c r="F172" s="665" t="s">
        <v>2424</v>
      </c>
      <c r="G172" s="665" t="s">
        <v>2537</v>
      </c>
      <c r="H172" s="665" t="s">
        <v>550</v>
      </c>
      <c r="I172" s="665" t="s">
        <v>1390</v>
      </c>
      <c r="J172" s="665" t="s">
        <v>1387</v>
      </c>
      <c r="K172" s="665" t="s">
        <v>2538</v>
      </c>
      <c r="L172" s="666">
        <v>186.27</v>
      </c>
      <c r="M172" s="666">
        <v>2421.5100000000002</v>
      </c>
      <c r="N172" s="665">
        <v>13</v>
      </c>
      <c r="O172" s="748">
        <v>6.5</v>
      </c>
      <c r="P172" s="666">
        <v>1490.16</v>
      </c>
      <c r="Q172" s="681">
        <v>0.61538461538461531</v>
      </c>
      <c r="R172" s="665">
        <v>8</v>
      </c>
      <c r="S172" s="681">
        <v>0.61538461538461542</v>
      </c>
      <c r="T172" s="748">
        <v>3.5</v>
      </c>
      <c r="U172" s="704">
        <v>0.53846153846153844</v>
      </c>
    </row>
    <row r="173" spans="1:21" ht="14.4" customHeight="1" x14ac:dyDescent="0.3">
      <c r="A173" s="664">
        <v>31</v>
      </c>
      <c r="B173" s="665" t="s">
        <v>549</v>
      </c>
      <c r="C173" s="665" t="s">
        <v>2427</v>
      </c>
      <c r="D173" s="746" t="s">
        <v>3284</v>
      </c>
      <c r="E173" s="747" t="s">
        <v>2444</v>
      </c>
      <c r="F173" s="665" t="s">
        <v>2424</v>
      </c>
      <c r="G173" s="665" t="s">
        <v>2542</v>
      </c>
      <c r="H173" s="665" t="s">
        <v>1188</v>
      </c>
      <c r="I173" s="665" t="s">
        <v>1230</v>
      </c>
      <c r="J173" s="665" t="s">
        <v>1231</v>
      </c>
      <c r="K173" s="665" t="s">
        <v>2320</v>
      </c>
      <c r="L173" s="666">
        <v>31.32</v>
      </c>
      <c r="M173" s="666">
        <v>31.32</v>
      </c>
      <c r="N173" s="665">
        <v>1</v>
      </c>
      <c r="O173" s="748">
        <v>0.5</v>
      </c>
      <c r="P173" s="666"/>
      <c r="Q173" s="681">
        <v>0</v>
      </c>
      <c r="R173" s="665"/>
      <c r="S173" s="681">
        <v>0</v>
      </c>
      <c r="T173" s="748"/>
      <c r="U173" s="704">
        <v>0</v>
      </c>
    </row>
    <row r="174" spans="1:21" ht="14.4" customHeight="1" x14ac:dyDescent="0.3">
      <c r="A174" s="664">
        <v>31</v>
      </c>
      <c r="B174" s="665" t="s">
        <v>549</v>
      </c>
      <c r="C174" s="665" t="s">
        <v>2427</v>
      </c>
      <c r="D174" s="746" t="s">
        <v>3284</v>
      </c>
      <c r="E174" s="747" t="s">
        <v>2444</v>
      </c>
      <c r="F174" s="665" t="s">
        <v>2424</v>
      </c>
      <c r="G174" s="665" t="s">
        <v>2547</v>
      </c>
      <c r="H174" s="665" t="s">
        <v>550</v>
      </c>
      <c r="I174" s="665" t="s">
        <v>2548</v>
      </c>
      <c r="J174" s="665" t="s">
        <v>901</v>
      </c>
      <c r="K174" s="665" t="s">
        <v>2549</v>
      </c>
      <c r="L174" s="666">
        <v>33.549999999999997</v>
      </c>
      <c r="M174" s="666">
        <v>100.64999999999999</v>
      </c>
      <c r="N174" s="665">
        <v>3</v>
      </c>
      <c r="O174" s="748">
        <v>1.5</v>
      </c>
      <c r="P174" s="666">
        <v>33.549999999999997</v>
      </c>
      <c r="Q174" s="681">
        <v>0.33333333333333331</v>
      </c>
      <c r="R174" s="665">
        <v>1</v>
      </c>
      <c r="S174" s="681">
        <v>0.33333333333333331</v>
      </c>
      <c r="T174" s="748">
        <v>0.5</v>
      </c>
      <c r="U174" s="704">
        <v>0.33333333333333331</v>
      </c>
    </row>
    <row r="175" spans="1:21" ht="14.4" customHeight="1" x14ac:dyDescent="0.3">
      <c r="A175" s="664">
        <v>31</v>
      </c>
      <c r="B175" s="665" t="s">
        <v>549</v>
      </c>
      <c r="C175" s="665" t="s">
        <v>2427</v>
      </c>
      <c r="D175" s="746" t="s">
        <v>3284</v>
      </c>
      <c r="E175" s="747" t="s">
        <v>2444</v>
      </c>
      <c r="F175" s="665" t="s">
        <v>2424</v>
      </c>
      <c r="G175" s="665" t="s">
        <v>2547</v>
      </c>
      <c r="H175" s="665" t="s">
        <v>550</v>
      </c>
      <c r="I175" s="665" t="s">
        <v>900</v>
      </c>
      <c r="J175" s="665" t="s">
        <v>901</v>
      </c>
      <c r="K175" s="665" t="s">
        <v>2550</v>
      </c>
      <c r="L175" s="666">
        <v>50.32</v>
      </c>
      <c r="M175" s="666">
        <v>100.64</v>
      </c>
      <c r="N175" s="665">
        <v>2</v>
      </c>
      <c r="O175" s="748">
        <v>1</v>
      </c>
      <c r="P175" s="666">
        <v>50.32</v>
      </c>
      <c r="Q175" s="681">
        <v>0.5</v>
      </c>
      <c r="R175" s="665">
        <v>1</v>
      </c>
      <c r="S175" s="681">
        <v>0.5</v>
      </c>
      <c r="T175" s="748">
        <v>0.5</v>
      </c>
      <c r="U175" s="704">
        <v>0.5</v>
      </c>
    </row>
    <row r="176" spans="1:21" ht="14.4" customHeight="1" x14ac:dyDescent="0.3">
      <c r="A176" s="664">
        <v>31</v>
      </c>
      <c r="B176" s="665" t="s">
        <v>549</v>
      </c>
      <c r="C176" s="665" t="s">
        <v>2427</v>
      </c>
      <c r="D176" s="746" t="s">
        <v>3284</v>
      </c>
      <c r="E176" s="747" t="s">
        <v>2444</v>
      </c>
      <c r="F176" s="665" t="s">
        <v>2424</v>
      </c>
      <c r="G176" s="665" t="s">
        <v>2547</v>
      </c>
      <c r="H176" s="665" t="s">
        <v>550</v>
      </c>
      <c r="I176" s="665" t="s">
        <v>1938</v>
      </c>
      <c r="J176" s="665" t="s">
        <v>1114</v>
      </c>
      <c r="K176" s="665" t="s">
        <v>2661</v>
      </c>
      <c r="L176" s="666">
        <v>66.63</v>
      </c>
      <c r="M176" s="666">
        <v>66.63</v>
      </c>
      <c r="N176" s="665">
        <v>1</v>
      </c>
      <c r="O176" s="748">
        <v>0.5</v>
      </c>
      <c r="P176" s="666"/>
      <c r="Q176" s="681">
        <v>0</v>
      </c>
      <c r="R176" s="665"/>
      <c r="S176" s="681">
        <v>0</v>
      </c>
      <c r="T176" s="748"/>
      <c r="U176" s="704">
        <v>0</v>
      </c>
    </row>
    <row r="177" spans="1:21" ht="14.4" customHeight="1" x14ac:dyDescent="0.3">
      <c r="A177" s="664">
        <v>31</v>
      </c>
      <c r="B177" s="665" t="s">
        <v>549</v>
      </c>
      <c r="C177" s="665" t="s">
        <v>2427</v>
      </c>
      <c r="D177" s="746" t="s">
        <v>3284</v>
      </c>
      <c r="E177" s="747" t="s">
        <v>2444</v>
      </c>
      <c r="F177" s="665" t="s">
        <v>2424</v>
      </c>
      <c r="G177" s="665" t="s">
        <v>2662</v>
      </c>
      <c r="H177" s="665" t="s">
        <v>550</v>
      </c>
      <c r="I177" s="665" t="s">
        <v>2663</v>
      </c>
      <c r="J177" s="665" t="s">
        <v>2664</v>
      </c>
      <c r="K177" s="665" t="s">
        <v>2665</v>
      </c>
      <c r="L177" s="666">
        <v>0</v>
      </c>
      <c r="M177" s="666">
        <v>0</v>
      </c>
      <c r="N177" s="665">
        <v>1</v>
      </c>
      <c r="O177" s="748">
        <v>0.5</v>
      </c>
      <c r="P177" s="666"/>
      <c r="Q177" s="681"/>
      <c r="R177" s="665"/>
      <c r="S177" s="681">
        <v>0</v>
      </c>
      <c r="T177" s="748"/>
      <c r="U177" s="704">
        <v>0</v>
      </c>
    </row>
    <row r="178" spans="1:21" ht="14.4" customHeight="1" x14ac:dyDescent="0.3">
      <c r="A178" s="664">
        <v>31</v>
      </c>
      <c r="B178" s="665" t="s">
        <v>549</v>
      </c>
      <c r="C178" s="665" t="s">
        <v>2427</v>
      </c>
      <c r="D178" s="746" t="s">
        <v>3284</v>
      </c>
      <c r="E178" s="747" t="s">
        <v>2444</v>
      </c>
      <c r="F178" s="665" t="s">
        <v>2424</v>
      </c>
      <c r="G178" s="665" t="s">
        <v>2666</v>
      </c>
      <c r="H178" s="665" t="s">
        <v>550</v>
      </c>
      <c r="I178" s="665" t="s">
        <v>2667</v>
      </c>
      <c r="J178" s="665" t="s">
        <v>1070</v>
      </c>
      <c r="K178" s="665" t="s">
        <v>2668</v>
      </c>
      <c r="L178" s="666">
        <v>0</v>
      </c>
      <c r="M178" s="666">
        <v>0</v>
      </c>
      <c r="N178" s="665">
        <v>1</v>
      </c>
      <c r="O178" s="748">
        <v>0.5</v>
      </c>
      <c r="P178" s="666"/>
      <c r="Q178" s="681"/>
      <c r="R178" s="665"/>
      <c r="S178" s="681">
        <v>0</v>
      </c>
      <c r="T178" s="748"/>
      <c r="U178" s="704">
        <v>0</v>
      </c>
    </row>
    <row r="179" spans="1:21" ht="14.4" customHeight="1" x14ac:dyDescent="0.3">
      <c r="A179" s="664">
        <v>31</v>
      </c>
      <c r="B179" s="665" t="s">
        <v>549</v>
      </c>
      <c r="C179" s="665" t="s">
        <v>2427</v>
      </c>
      <c r="D179" s="746" t="s">
        <v>3284</v>
      </c>
      <c r="E179" s="747" t="s">
        <v>2444</v>
      </c>
      <c r="F179" s="665" t="s">
        <v>2426</v>
      </c>
      <c r="G179" s="665" t="s">
        <v>2461</v>
      </c>
      <c r="H179" s="665" t="s">
        <v>550</v>
      </c>
      <c r="I179" s="665" t="s">
        <v>2462</v>
      </c>
      <c r="J179" s="665" t="s">
        <v>2463</v>
      </c>
      <c r="K179" s="665" t="s">
        <v>2464</v>
      </c>
      <c r="L179" s="666">
        <v>35.130000000000003</v>
      </c>
      <c r="M179" s="666">
        <v>4145.3400000000047</v>
      </c>
      <c r="N179" s="665">
        <v>118</v>
      </c>
      <c r="O179" s="748">
        <v>59</v>
      </c>
      <c r="P179" s="666">
        <v>3583.2600000000048</v>
      </c>
      <c r="Q179" s="681">
        <v>0.86440677966101709</v>
      </c>
      <c r="R179" s="665">
        <v>102</v>
      </c>
      <c r="S179" s="681">
        <v>0.86440677966101698</v>
      </c>
      <c r="T179" s="748">
        <v>51</v>
      </c>
      <c r="U179" s="704">
        <v>0.86440677966101698</v>
      </c>
    </row>
    <row r="180" spans="1:21" ht="14.4" customHeight="1" x14ac:dyDescent="0.3">
      <c r="A180" s="664">
        <v>31</v>
      </c>
      <c r="B180" s="665" t="s">
        <v>549</v>
      </c>
      <c r="C180" s="665" t="s">
        <v>2427</v>
      </c>
      <c r="D180" s="746" t="s">
        <v>3284</v>
      </c>
      <c r="E180" s="747" t="s">
        <v>2444</v>
      </c>
      <c r="F180" s="665" t="s">
        <v>2426</v>
      </c>
      <c r="G180" s="665" t="s">
        <v>2465</v>
      </c>
      <c r="H180" s="665" t="s">
        <v>550</v>
      </c>
      <c r="I180" s="665" t="s">
        <v>2466</v>
      </c>
      <c r="J180" s="665" t="s">
        <v>2467</v>
      </c>
      <c r="K180" s="665" t="s">
        <v>2468</v>
      </c>
      <c r="L180" s="666">
        <v>410</v>
      </c>
      <c r="M180" s="666">
        <v>4920</v>
      </c>
      <c r="N180" s="665">
        <v>12</v>
      </c>
      <c r="O180" s="748">
        <v>12</v>
      </c>
      <c r="P180" s="666">
        <v>1640</v>
      </c>
      <c r="Q180" s="681">
        <v>0.33333333333333331</v>
      </c>
      <c r="R180" s="665">
        <v>4</v>
      </c>
      <c r="S180" s="681">
        <v>0.33333333333333331</v>
      </c>
      <c r="T180" s="748">
        <v>4</v>
      </c>
      <c r="U180" s="704">
        <v>0.33333333333333331</v>
      </c>
    </row>
    <row r="181" spans="1:21" ht="14.4" customHeight="1" x14ac:dyDescent="0.3">
      <c r="A181" s="664">
        <v>31</v>
      </c>
      <c r="B181" s="665" t="s">
        <v>549</v>
      </c>
      <c r="C181" s="665" t="s">
        <v>2427</v>
      </c>
      <c r="D181" s="746" t="s">
        <v>3284</v>
      </c>
      <c r="E181" s="747" t="s">
        <v>2444</v>
      </c>
      <c r="F181" s="665" t="s">
        <v>2426</v>
      </c>
      <c r="G181" s="665" t="s">
        <v>2469</v>
      </c>
      <c r="H181" s="665" t="s">
        <v>550</v>
      </c>
      <c r="I181" s="665" t="s">
        <v>2615</v>
      </c>
      <c r="J181" s="665" t="s">
        <v>2616</v>
      </c>
      <c r="K181" s="665" t="s">
        <v>2617</v>
      </c>
      <c r="L181" s="666">
        <v>3000</v>
      </c>
      <c r="M181" s="666">
        <v>3000</v>
      </c>
      <c r="N181" s="665">
        <v>1</v>
      </c>
      <c r="O181" s="748">
        <v>1</v>
      </c>
      <c r="P181" s="666">
        <v>3000</v>
      </c>
      <c r="Q181" s="681">
        <v>1</v>
      </c>
      <c r="R181" s="665">
        <v>1</v>
      </c>
      <c r="S181" s="681">
        <v>1</v>
      </c>
      <c r="T181" s="748">
        <v>1</v>
      </c>
      <c r="U181" s="704">
        <v>1</v>
      </c>
    </row>
    <row r="182" spans="1:21" ht="14.4" customHeight="1" x14ac:dyDescent="0.3">
      <c r="A182" s="664">
        <v>31</v>
      </c>
      <c r="B182" s="665" t="s">
        <v>549</v>
      </c>
      <c r="C182" s="665" t="s">
        <v>2427</v>
      </c>
      <c r="D182" s="746" t="s">
        <v>3284</v>
      </c>
      <c r="E182" s="747" t="s">
        <v>2444</v>
      </c>
      <c r="F182" s="665" t="s">
        <v>2426</v>
      </c>
      <c r="G182" s="665" t="s">
        <v>2469</v>
      </c>
      <c r="H182" s="665" t="s">
        <v>550</v>
      </c>
      <c r="I182" s="665" t="s">
        <v>2552</v>
      </c>
      <c r="J182" s="665" t="s">
        <v>2553</v>
      </c>
      <c r="K182" s="665" t="s">
        <v>2554</v>
      </c>
      <c r="L182" s="666">
        <v>199.5</v>
      </c>
      <c r="M182" s="666">
        <v>399</v>
      </c>
      <c r="N182" s="665">
        <v>2</v>
      </c>
      <c r="O182" s="748">
        <v>2</v>
      </c>
      <c r="P182" s="666">
        <v>199.5</v>
      </c>
      <c r="Q182" s="681">
        <v>0.5</v>
      </c>
      <c r="R182" s="665">
        <v>1</v>
      </c>
      <c r="S182" s="681">
        <v>0.5</v>
      </c>
      <c r="T182" s="748">
        <v>1</v>
      </c>
      <c r="U182" s="704">
        <v>0.5</v>
      </c>
    </row>
    <row r="183" spans="1:21" ht="14.4" customHeight="1" x14ac:dyDescent="0.3">
      <c r="A183" s="664">
        <v>31</v>
      </c>
      <c r="B183" s="665" t="s">
        <v>549</v>
      </c>
      <c r="C183" s="665" t="s">
        <v>2427</v>
      </c>
      <c r="D183" s="746" t="s">
        <v>3284</v>
      </c>
      <c r="E183" s="747" t="s">
        <v>2444</v>
      </c>
      <c r="F183" s="665" t="s">
        <v>2426</v>
      </c>
      <c r="G183" s="665" t="s">
        <v>2469</v>
      </c>
      <c r="H183" s="665" t="s">
        <v>550</v>
      </c>
      <c r="I183" s="665" t="s">
        <v>2555</v>
      </c>
      <c r="J183" s="665" t="s">
        <v>2556</v>
      </c>
      <c r="K183" s="665" t="s">
        <v>2557</v>
      </c>
      <c r="L183" s="666">
        <v>492.18</v>
      </c>
      <c r="M183" s="666">
        <v>4429.62</v>
      </c>
      <c r="N183" s="665">
        <v>9</v>
      </c>
      <c r="O183" s="748">
        <v>9</v>
      </c>
      <c r="P183" s="666">
        <v>1968.72</v>
      </c>
      <c r="Q183" s="681">
        <v>0.44444444444444448</v>
      </c>
      <c r="R183" s="665">
        <v>4</v>
      </c>
      <c r="S183" s="681">
        <v>0.44444444444444442</v>
      </c>
      <c r="T183" s="748">
        <v>4</v>
      </c>
      <c r="U183" s="704">
        <v>0.44444444444444442</v>
      </c>
    </row>
    <row r="184" spans="1:21" ht="14.4" customHeight="1" x14ac:dyDescent="0.3">
      <c r="A184" s="664">
        <v>31</v>
      </c>
      <c r="B184" s="665" t="s">
        <v>549</v>
      </c>
      <c r="C184" s="665" t="s">
        <v>2427</v>
      </c>
      <c r="D184" s="746" t="s">
        <v>3284</v>
      </c>
      <c r="E184" s="747" t="s">
        <v>2444</v>
      </c>
      <c r="F184" s="665" t="s">
        <v>2426</v>
      </c>
      <c r="G184" s="665" t="s">
        <v>2469</v>
      </c>
      <c r="H184" s="665" t="s">
        <v>550</v>
      </c>
      <c r="I184" s="665" t="s">
        <v>2558</v>
      </c>
      <c r="J184" s="665" t="s">
        <v>2559</v>
      </c>
      <c r="K184" s="665" t="s">
        <v>2560</v>
      </c>
      <c r="L184" s="666">
        <v>320.25</v>
      </c>
      <c r="M184" s="666">
        <v>320.25</v>
      </c>
      <c r="N184" s="665">
        <v>1</v>
      </c>
      <c r="O184" s="748">
        <v>1</v>
      </c>
      <c r="P184" s="666">
        <v>320.25</v>
      </c>
      <c r="Q184" s="681">
        <v>1</v>
      </c>
      <c r="R184" s="665">
        <v>1</v>
      </c>
      <c r="S184" s="681">
        <v>1</v>
      </c>
      <c r="T184" s="748">
        <v>1</v>
      </c>
      <c r="U184" s="704">
        <v>1</v>
      </c>
    </row>
    <row r="185" spans="1:21" ht="14.4" customHeight="1" x14ac:dyDescent="0.3">
      <c r="A185" s="664">
        <v>31</v>
      </c>
      <c r="B185" s="665" t="s">
        <v>549</v>
      </c>
      <c r="C185" s="665" t="s">
        <v>2427</v>
      </c>
      <c r="D185" s="746" t="s">
        <v>3284</v>
      </c>
      <c r="E185" s="747" t="s">
        <v>2444</v>
      </c>
      <c r="F185" s="665" t="s">
        <v>2426</v>
      </c>
      <c r="G185" s="665" t="s">
        <v>2469</v>
      </c>
      <c r="H185" s="665" t="s">
        <v>550</v>
      </c>
      <c r="I185" s="665" t="s">
        <v>2637</v>
      </c>
      <c r="J185" s="665" t="s">
        <v>2638</v>
      </c>
      <c r="K185" s="665" t="s">
        <v>2639</v>
      </c>
      <c r="L185" s="666">
        <v>2202.1999999999998</v>
      </c>
      <c r="M185" s="666">
        <v>4404.3999999999996</v>
      </c>
      <c r="N185" s="665">
        <v>2</v>
      </c>
      <c r="O185" s="748">
        <v>2</v>
      </c>
      <c r="P185" s="666"/>
      <c r="Q185" s="681">
        <v>0</v>
      </c>
      <c r="R185" s="665"/>
      <c r="S185" s="681">
        <v>0</v>
      </c>
      <c r="T185" s="748"/>
      <c r="U185" s="704">
        <v>0</v>
      </c>
    </row>
    <row r="186" spans="1:21" ht="14.4" customHeight="1" x14ac:dyDescent="0.3">
      <c r="A186" s="664">
        <v>31</v>
      </c>
      <c r="B186" s="665" t="s">
        <v>549</v>
      </c>
      <c r="C186" s="665" t="s">
        <v>2427</v>
      </c>
      <c r="D186" s="746" t="s">
        <v>3284</v>
      </c>
      <c r="E186" s="747" t="s">
        <v>2444</v>
      </c>
      <c r="F186" s="665" t="s">
        <v>2426</v>
      </c>
      <c r="G186" s="665" t="s">
        <v>2469</v>
      </c>
      <c r="H186" s="665" t="s">
        <v>550</v>
      </c>
      <c r="I186" s="665" t="s">
        <v>2470</v>
      </c>
      <c r="J186" s="665" t="s">
        <v>2471</v>
      </c>
      <c r="K186" s="665" t="s">
        <v>2472</v>
      </c>
      <c r="L186" s="666">
        <v>971.25</v>
      </c>
      <c r="M186" s="666">
        <v>4856.25</v>
      </c>
      <c r="N186" s="665">
        <v>5</v>
      </c>
      <c r="O186" s="748">
        <v>5</v>
      </c>
      <c r="P186" s="666">
        <v>1942.5</v>
      </c>
      <c r="Q186" s="681">
        <v>0.4</v>
      </c>
      <c r="R186" s="665">
        <v>2</v>
      </c>
      <c r="S186" s="681">
        <v>0.4</v>
      </c>
      <c r="T186" s="748">
        <v>2</v>
      </c>
      <c r="U186" s="704">
        <v>0.4</v>
      </c>
    </row>
    <row r="187" spans="1:21" ht="14.4" customHeight="1" x14ac:dyDescent="0.3">
      <c r="A187" s="664">
        <v>31</v>
      </c>
      <c r="B187" s="665" t="s">
        <v>549</v>
      </c>
      <c r="C187" s="665" t="s">
        <v>2427</v>
      </c>
      <c r="D187" s="746" t="s">
        <v>3284</v>
      </c>
      <c r="E187" s="747" t="s">
        <v>2444</v>
      </c>
      <c r="F187" s="665" t="s">
        <v>2426</v>
      </c>
      <c r="G187" s="665" t="s">
        <v>2469</v>
      </c>
      <c r="H187" s="665" t="s">
        <v>550</v>
      </c>
      <c r="I187" s="665" t="s">
        <v>2567</v>
      </c>
      <c r="J187" s="665" t="s">
        <v>2568</v>
      </c>
      <c r="K187" s="665" t="s">
        <v>2569</v>
      </c>
      <c r="L187" s="666">
        <v>350</v>
      </c>
      <c r="M187" s="666">
        <v>350</v>
      </c>
      <c r="N187" s="665">
        <v>1</v>
      </c>
      <c r="O187" s="748">
        <v>1</v>
      </c>
      <c r="P187" s="666"/>
      <c r="Q187" s="681">
        <v>0</v>
      </c>
      <c r="R187" s="665"/>
      <c r="S187" s="681">
        <v>0</v>
      </c>
      <c r="T187" s="748"/>
      <c r="U187" s="704">
        <v>0</v>
      </c>
    </row>
    <row r="188" spans="1:21" ht="14.4" customHeight="1" x14ac:dyDescent="0.3">
      <c r="A188" s="664">
        <v>31</v>
      </c>
      <c r="B188" s="665" t="s">
        <v>549</v>
      </c>
      <c r="C188" s="665" t="s">
        <v>2427</v>
      </c>
      <c r="D188" s="746" t="s">
        <v>3284</v>
      </c>
      <c r="E188" s="747" t="s">
        <v>2444</v>
      </c>
      <c r="F188" s="665" t="s">
        <v>2426</v>
      </c>
      <c r="G188" s="665" t="s">
        <v>2473</v>
      </c>
      <c r="H188" s="665" t="s">
        <v>550</v>
      </c>
      <c r="I188" s="665" t="s">
        <v>2581</v>
      </c>
      <c r="J188" s="665" t="s">
        <v>2582</v>
      </c>
      <c r="K188" s="665" t="s">
        <v>2583</v>
      </c>
      <c r="L188" s="666">
        <v>260</v>
      </c>
      <c r="M188" s="666">
        <v>1040</v>
      </c>
      <c r="N188" s="665">
        <v>4</v>
      </c>
      <c r="O188" s="748">
        <v>2</v>
      </c>
      <c r="P188" s="666">
        <v>1040</v>
      </c>
      <c r="Q188" s="681">
        <v>1</v>
      </c>
      <c r="R188" s="665">
        <v>4</v>
      </c>
      <c r="S188" s="681">
        <v>1</v>
      </c>
      <c r="T188" s="748">
        <v>2</v>
      </c>
      <c r="U188" s="704">
        <v>1</v>
      </c>
    </row>
    <row r="189" spans="1:21" ht="14.4" customHeight="1" x14ac:dyDescent="0.3">
      <c r="A189" s="664">
        <v>31</v>
      </c>
      <c r="B189" s="665" t="s">
        <v>549</v>
      </c>
      <c r="C189" s="665" t="s">
        <v>2427</v>
      </c>
      <c r="D189" s="746" t="s">
        <v>3284</v>
      </c>
      <c r="E189" s="747" t="s">
        <v>2444</v>
      </c>
      <c r="F189" s="665" t="s">
        <v>2426</v>
      </c>
      <c r="G189" s="665" t="s">
        <v>2473</v>
      </c>
      <c r="H189" s="665" t="s">
        <v>550</v>
      </c>
      <c r="I189" s="665" t="s">
        <v>2474</v>
      </c>
      <c r="J189" s="665" t="s">
        <v>2475</v>
      </c>
      <c r="K189" s="665" t="s">
        <v>2476</v>
      </c>
      <c r="L189" s="666">
        <v>200</v>
      </c>
      <c r="M189" s="666">
        <v>6400</v>
      </c>
      <c r="N189" s="665">
        <v>32</v>
      </c>
      <c r="O189" s="748">
        <v>16</v>
      </c>
      <c r="P189" s="666">
        <v>1200</v>
      </c>
      <c r="Q189" s="681">
        <v>0.1875</v>
      </c>
      <c r="R189" s="665">
        <v>6</v>
      </c>
      <c r="S189" s="681">
        <v>0.1875</v>
      </c>
      <c r="T189" s="748">
        <v>3</v>
      </c>
      <c r="U189" s="704">
        <v>0.1875</v>
      </c>
    </row>
    <row r="190" spans="1:21" ht="14.4" customHeight="1" x14ac:dyDescent="0.3">
      <c r="A190" s="664">
        <v>31</v>
      </c>
      <c r="B190" s="665" t="s">
        <v>549</v>
      </c>
      <c r="C190" s="665" t="s">
        <v>2427</v>
      </c>
      <c r="D190" s="746" t="s">
        <v>3284</v>
      </c>
      <c r="E190" s="747" t="s">
        <v>2444</v>
      </c>
      <c r="F190" s="665" t="s">
        <v>2426</v>
      </c>
      <c r="G190" s="665" t="s">
        <v>2473</v>
      </c>
      <c r="H190" s="665" t="s">
        <v>550</v>
      </c>
      <c r="I190" s="665" t="s">
        <v>2587</v>
      </c>
      <c r="J190" s="665" t="s">
        <v>2588</v>
      </c>
      <c r="K190" s="665" t="s">
        <v>2589</v>
      </c>
      <c r="L190" s="666">
        <v>1200</v>
      </c>
      <c r="M190" s="666">
        <v>2400</v>
      </c>
      <c r="N190" s="665">
        <v>2</v>
      </c>
      <c r="O190" s="748">
        <v>2</v>
      </c>
      <c r="P190" s="666">
        <v>1200</v>
      </c>
      <c r="Q190" s="681">
        <v>0.5</v>
      </c>
      <c r="R190" s="665">
        <v>1</v>
      </c>
      <c r="S190" s="681">
        <v>0.5</v>
      </c>
      <c r="T190" s="748">
        <v>1</v>
      </c>
      <c r="U190" s="704">
        <v>0.5</v>
      </c>
    </row>
    <row r="191" spans="1:21" ht="14.4" customHeight="1" x14ac:dyDescent="0.3">
      <c r="A191" s="664">
        <v>31</v>
      </c>
      <c r="B191" s="665" t="s">
        <v>549</v>
      </c>
      <c r="C191" s="665" t="s">
        <v>2427</v>
      </c>
      <c r="D191" s="746" t="s">
        <v>3284</v>
      </c>
      <c r="E191" s="747" t="s">
        <v>2445</v>
      </c>
      <c r="F191" s="665" t="s">
        <v>2424</v>
      </c>
      <c r="G191" s="665" t="s">
        <v>2509</v>
      </c>
      <c r="H191" s="665" t="s">
        <v>550</v>
      </c>
      <c r="I191" s="665" t="s">
        <v>1413</v>
      </c>
      <c r="J191" s="665" t="s">
        <v>1414</v>
      </c>
      <c r="K191" s="665" t="s">
        <v>2510</v>
      </c>
      <c r="L191" s="666">
        <v>132.97999999999999</v>
      </c>
      <c r="M191" s="666">
        <v>132.97999999999999</v>
      </c>
      <c r="N191" s="665">
        <v>1</v>
      </c>
      <c r="O191" s="748">
        <v>0.5</v>
      </c>
      <c r="P191" s="666">
        <v>132.97999999999999</v>
      </c>
      <c r="Q191" s="681">
        <v>1</v>
      </c>
      <c r="R191" s="665">
        <v>1</v>
      </c>
      <c r="S191" s="681">
        <v>1</v>
      </c>
      <c r="T191" s="748">
        <v>0.5</v>
      </c>
      <c r="U191" s="704">
        <v>1</v>
      </c>
    </row>
    <row r="192" spans="1:21" ht="14.4" customHeight="1" x14ac:dyDescent="0.3">
      <c r="A192" s="664">
        <v>31</v>
      </c>
      <c r="B192" s="665" t="s">
        <v>549</v>
      </c>
      <c r="C192" s="665" t="s">
        <v>2427</v>
      </c>
      <c r="D192" s="746" t="s">
        <v>3284</v>
      </c>
      <c r="E192" s="747" t="s">
        <v>2445</v>
      </c>
      <c r="F192" s="665" t="s">
        <v>2424</v>
      </c>
      <c r="G192" s="665" t="s">
        <v>2455</v>
      </c>
      <c r="H192" s="665" t="s">
        <v>1188</v>
      </c>
      <c r="I192" s="665" t="s">
        <v>2456</v>
      </c>
      <c r="J192" s="665" t="s">
        <v>1345</v>
      </c>
      <c r="K192" s="665" t="s">
        <v>2457</v>
      </c>
      <c r="L192" s="666">
        <v>543.39</v>
      </c>
      <c r="M192" s="666">
        <v>1086.78</v>
      </c>
      <c r="N192" s="665">
        <v>2</v>
      </c>
      <c r="O192" s="748">
        <v>1</v>
      </c>
      <c r="P192" s="666">
        <v>543.39</v>
      </c>
      <c r="Q192" s="681">
        <v>0.5</v>
      </c>
      <c r="R192" s="665">
        <v>1</v>
      </c>
      <c r="S192" s="681">
        <v>0.5</v>
      </c>
      <c r="T192" s="748">
        <v>0.5</v>
      </c>
      <c r="U192" s="704">
        <v>0.5</v>
      </c>
    </row>
    <row r="193" spans="1:21" ht="14.4" customHeight="1" x14ac:dyDescent="0.3">
      <c r="A193" s="664">
        <v>31</v>
      </c>
      <c r="B193" s="665" t="s">
        <v>549</v>
      </c>
      <c r="C193" s="665" t="s">
        <v>2427</v>
      </c>
      <c r="D193" s="746" t="s">
        <v>3284</v>
      </c>
      <c r="E193" s="747" t="s">
        <v>2445</v>
      </c>
      <c r="F193" s="665" t="s">
        <v>2424</v>
      </c>
      <c r="G193" s="665" t="s">
        <v>2455</v>
      </c>
      <c r="H193" s="665" t="s">
        <v>1188</v>
      </c>
      <c r="I193" s="665" t="s">
        <v>2515</v>
      </c>
      <c r="J193" s="665" t="s">
        <v>1345</v>
      </c>
      <c r="K193" s="665" t="s">
        <v>2250</v>
      </c>
      <c r="L193" s="666">
        <v>815.1</v>
      </c>
      <c r="M193" s="666">
        <v>1630.2</v>
      </c>
      <c r="N193" s="665">
        <v>2</v>
      </c>
      <c r="O193" s="748">
        <v>1</v>
      </c>
      <c r="P193" s="666">
        <v>815.1</v>
      </c>
      <c r="Q193" s="681">
        <v>0.5</v>
      </c>
      <c r="R193" s="665">
        <v>1</v>
      </c>
      <c r="S193" s="681">
        <v>0.5</v>
      </c>
      <c r="T193" s="748">
        <v>0.5</v>
      </c>
      <c r="U193" s="704">
        <v>0.5</v>
      </c>
    </row>
    <row r="194" spans="1:21" ht="14.4" customHeight="1" x14ac:dyDescent="0.3">
      <c r="A194" s="664">
        <v>31</v>
      </c>
      <c r="B194" s="665" t="s">
        <v>549</v>
      </c>
      <c r="C194" s="665" t="s">
        <v>2427</v>
      </c>
      <c r="D194" s="746" t="s">
        <v>3284</v>
      </c>
      <c r="E194" s="747" t="s">
        <v>2445</v>
      </c>
      <c r="F194" s="665" t="s">
        <v>2424</v>
      </c>
      <c r="G194" s="665" t="s">
        <v>2455</v>
      </c>
      <c r="H194" s="665" t="s">
        <v>1188</v>
      </c>
      <c r="I194" s="665" t="s">
        <v>2516</v>
      </c>
      <c r="J194" s="665" t="s">
        <v>1345</v>
      </c>
      <c r="K194" s="665" t="s">
        <v>2517</v>
      </c>
      <c r="L194" s="666">
        <v>923.74</v>
      </c>
      <c r="M194" s="666">
        <v>3694.96</v>
      </c>
      <c r="N194" s="665">
        <v>4</v>
      </c>
      <c r="O194" s="748">
        <v>0.5</v>
      </c>
      <c r="P194" s="666">
        <v>3694.96</v>
      </c>
      <c r="Q194" s="681">
        <v>1</v>
      </c>
      <c r="R194" s="665">
        <v>4</v>
      </c>
      <c r="S194" s="681">
        <v>1</v>
      </c>
      <c r="T194" s="748">
        <v>0.5</v>
      </c>
      <c r="U194" s="704">
        <v>1</v>
      </c>
    </row>
    <row r="195" spans="1:21" ht="14.4" customHeight="1" x14ac:dyDescent="0.3">
      <c r="A195" s="664">
        <v>31</v>
      </c>
      <c r="B195" s="665" t="s">
        <v>549</v>
      </c>
      <c r="C195" s="665" t="s">
        <v>2427</v>
      </c>
      <c r="D195" s="746" t="s">
        <v>3284</v>
      </c>
      <c r="E195" s="747" t="s">
        <v>2445</v>
      </c>
      <c r="F195" s="665" t="s">
        <v>2424</v>
      </c>
      <c r="G195" s="665" t="s">
        <v>2458</v>
      </c>
      <c r="H195" s="665" t="s">
        <v>550</v>
      </c>
      <c r="I195" s="665" t="s">
        <v>696</v>
      </c>
      <c r="J195" s="665" t="s">
        <v>2459</v>
      </c>
      <c r="K195" s="665" t="s">
        <v>2460</v>
      </c>
      <c r="L195" s="666">
        <v>0</v>
      </c>
      <c r="M195" s="666">
        <v>0</v>
      </c>
      <c r="N195" s="665">
        <v>8</v>
      </c>
      <c r="O195" s="748">
        <v>6</v>
      </c>
      <c r="P195" s="666">
        <v>0</v>
      </c>
      <c r="Q195" s="681"/>
      <c r="R195" s="665">
        <v>4</v>
      </c>
      <c r="S195" s="681">
        <v>0.5</v>
      </c>
      <c r="T195" s="748">
        <v>3</v>
      </c>
      <c r="U195" s="704">
        <v>0.5</v>
      </c>
    </row>
    <row r="196" spans="1:21" ht="14.4" customHeight="1" x14ac:dyDescent="0.3">
      <c r="A196" s="664">
        <v>31</v>
      </c>
      <c r="B196" s="665" t="s">
        <v>549</v>
      </c>
      <c r="C196" s="665" t="s">
        <v>2427</v>
      </c>
      <c r="D196" s="746" t="s">
        <v>3284</v>
      </c>
      <c r="E196" s="747" t="s">
        <v>2445</v>
      </c>
      <c r="F196" s="665" t="s">
        <v>2426</v>
      </c>
      <c r="G196" s="665" t="s">
        <v>2461</v>
      </c>
      <c r="H196" s="665" t="s">
        <v>550</v>
      </c>
      <c r="I196" s="665" t="s">
        <v>2462</v>
      </c>
      <c r="J196" s="665" t="s">
        <v>2463</v>
      </c>
      <c r="K196" s="665" t="s">
        <v>2464</v>
      </c>
      <c r="L196" s="666">
        <v>35.130000000000003</v>
      </c>
      <c r="M196" s="666">
        <v>421.56</v>
      </c>
      <c r="N196" s="665">
        <v>12</v>
      </c>
      <c r="O196" s="748">
        <v>6</v>
      </c>
      <c r="P196" s="666">
        <v>421.56</v>
      </c>
      <c r="Q196" s="681">
        <v>1</v>
      </c>
      <c r="R196" s="665">
        <v>12</v>
      </c>
      <c r="S196" s="681">
        <v>1</v>
      </c>
      <c r="T196" s="748">
        <v>6</v>
      </c>
      <c r="U196" s="704">
        <v>1</v>
      </c>
    </row>
    <row r="197" spans="1:21" ht="14.4" customHeight="1" x14ac:dyDescent="0.3">
      <c r="A197" s="664">
        <v>31</v>
      </c>
      <c r="B197" s="665" t="s">
        <v>549</v>
      </c>
      <c r="C197" s="665" t="s">
        <v>2427</v>
      </c>
      <c r="D197" s="746" t="s">
        <v>3284</v>
      </c>
      <c r="E197" s="747" t="s">
        <v>2445</v>
      </c>
      <c r="F197" s="665" t="s">
        <v>2426</v>
      </c>
      <c r="G197" s="665" t="s">
        <v>2465</v>
      </c>
      <c r="H197" s="665" t="s">
        <v>550</v>
      </c>
      <c r="I197" s="665" t="s">
        <v>2466</v>
      </c>
      <c r="J197" s="665" t="s">
        <v>2467</v>
      </c>
      <c r="K197" s="665" t="s">
        <v>2468</v>
      </c>
      <c r="L197" s="666">
        <v>410</v>
      </c>
      <c r="M197" s="666">
        <v>1230</v>
      </c>
      <c r="N197" s="665">
        <v>3</v>
      </c>
      <c r="O197" s="748">
        <v>3</v>
      </c>
      <c r="P197" s="666">
        <v>820</v>
      </c>
      <c r="Q197" s="681">
        <v>0.66666666666666663</v>
      </c>
      <c r="R197" s="665">
        <v>2</v>
      </c>
      <c r="S197" s="681">
        <v>0.66666666666666663</v>
      </c>
      <c r="T197" s="748">
        <v>2</v>
      </c>
      <c r="U197" s="704">
        <v>0.66666666666666663</v>
      </c>
    </row>
    <row r="198" spans="1:21" ht="14.4" customHeight="1" x14ac:dyDescent="0.3">
      <c r="A198" s="664">
        <v>31</v>
      </c>
      <c r="B198" s="665" t="s">
        <v>549</v>
      </c>
      <c r="C198" s="665" t="s">
        <v>2427</v>
      </c>
      <c r="D198" s="746" t="s">
        <v>3284</v>
      </c>
      <c r="E198" s="747" t="s">
        <v>2445</v>
      </c>
      <c r="F198" s="665" t="s">
        <v>2426</v>
      </c>
      <c r="G198" s="665" t="s">
        <v>2465</v>
      </c>
      <c r="H198" s="665" t="s">
        <v>550</v>
      </c>
      <c r="I198" s="665" t="s">
        <v>2669</v>
      </c>
      <c r="J198" s="665" t="s">
        <v>2670</v>
      </c>
      <c r="K198" s="665" t="s">
        <v>2671</v>
      </c>
      <c r="L198" s="666">
        <v>566</v>
      </c>
      <c r="M198" s="666">
        <v>566</v>
      </c>
      <c r="N198" s="665">
        <v>1</v>
      </c>
      <c r="O198" s="748">
        <v>1</v>
      </c>
      <c r="P198" s="666">
        <v>566</v>
      </c>
      <c r="Q198" s="681">
        <v>1</v>
      </c>
      <c r="R198" s="665">
        <v>1</v>
      </c>
      <c r="S198" s="681">
        <v>1</v>
      </c>
      <c r="T198" s="748">
        <v>1</v>
      </c>
      <c r="U198" s="704">
        <v>1</v>
      </c>
    </row>
    <row r="199" spans="1:21" ht="14.4" customHeight="1" x14ac:dyDescent="0.3">
      <c r="A199" s="664">
        <v>31</v>
      </c>
      <c r="B199" s="665" t="s">
        <v>549</v>
      </c>
      <c r="C199" s="665" t="s">
        <v>2427</v>
      </c>
      <c r="D199" s="746" t="s">
        <v>3284</v>
      </c>
      <c r="E199" s="747" t="s">
        <v>2445</v>
      </c>
      <c r="F199" s="665" t="s">
        <v>2426</v>
      </c>
      <c r="G199" s="665" t="s">
        <v>2469</v>
      </c>
      <c r="H199" s="665" t="s">
        <v>550</v>
      </c>
      <c r="I199" s="665" t="s">
        <v>2555</v>
      </c>
      <c r="J199" s="665" t="s">
        <v>2556</v>
      </c>
      <c r="K199" s="665" t="s">
        <v>2557</v>
      </c>
      <c r="L199" s="666">
        <v>492.18</v>
      </c>
      <c r="M199" s="666">
        <v>492.18</v>
      </c>
      <c r="N199" s="665">
        <v>1</v>
      </c>
      <c r="O199" s="748">
        <v>1</v>
      </c>
      <c r="P199" s="666">
        <v>492.18</v>
      </c>
      <c r="Q199" s="681">
        <v>1</v>
      </c>
      <c r="R199" s="665">
        <v>1</v>
      </c>
      <c r="S199" s="681">
        <v>1</v>
      </c>
      <c r="T199" s="748">
        <v>1</v>
      </c>
      <c r="U199" s="704">
        <v>1</v>
      </c>
    </row>
    <row r="200" spans="1:21" ht="14.4" customHeight="1" x14ac:dyDescent="0.3">
      <c r="A200" s="664">
        <v>31</v>
      </c>
      <c r="B200" s="665" t="s">
        <v>549</v>
      </c>
      <c r="C200" s="665" t="s">
        <v>2427</v>
      </c>
      <c r="D200" s="746" t="s">
        <v>3284</v>
      </c>
      <c r="E200" s="747" t="s">
        <v>2445</v>
      </c>
      <c r="F200" s="665" t="s">
        <v>2426</v>
      </c>
      <c r="G200" s="665" t="s">
        <v>2469</v>
      </c>
      <c r="H200" s="665" t="s">
        <v>550</v>
      </c>
      <c r="I200" s="665" t="s">
        <v>2470</v>
      </c>
      <c r="J200" s="665" t="s">
        <v>2471</v>
      </c>
      <c r="K200" s="665" t="s">
        <v>2472</v>
      </c>
      <c r="L200" s="666">
        <v>971.25</v>
      </c>
      <c r="M200" s="666">
        <v>971.25</v>
      </c>
      <c r="N200" s="665">
        <v>1</v>
      </c>
      <c r="O200" s="748">
        <v>1</v>
      </c>
      <c r="P200" s="666">
        <v>971.25</v>
      </c>
      <c r="Q200" s="681">
        <v>1</v>
      </c>
      <c r="R200" s="665">
        <v>1</v>
      </c>
      <c r="S200" s="681">
        <v>1</v>
      </c>
      <c r="T200" s="748">
        <v>1</v>
      </c>
      <c r="U200" s="704">
        <v>1</v>
      </c>
    </row>
    <row r="201" spans="1:21" ht="14.4" customHeight="1" x14ac:dyDescent="0.3">
      <c r="A201" s="664">
        <v>31</v>
      </c>
      <c r="B201" s="665" t="s">
        <v>549</v>
      </c>
      <c r="C201" s="665" t="s">
        <v>2427</v>
      </c>
      <c r="D201" s="746" t="s">
        <v>3284</v>
      </c>
      <c r="E201" s="747" t="s">
        <v>2445</v>
      </c>
      <c r="F201" s="665" t="s">
        <v>2426</v>
      </c>
      <c r="G201" s="665" t="s">
        <v>2473</v>
      </c>
      <c r="H201" s="665" t="s">
        <v>550</v>
      </c>
      <c r="I201" s="665" t="s">
        <v>2474</v>
      </c>
      <c r="J201" s="665" t="s">
        <v>2475</v>
      </c>
      <c r="K201" s="665" t="s">
        <v>2476</v>
      </c>
      <c r="L201" s="666">
        <v>200</v>
      </c>
      <c r="M201" s="666">
        <v>800</v>
      </c>
      <c r="N201" s="665">
        <v>4</v>
      </c>
      <c r="O201" s="748">
        <v>2</v>
      </c>
      <c r="P201" s="666">
        <v>800</v>
      </c>
      <c r="Q201" s="681">
        <v>1</v>
      </c>
      <c r="R201" s="665">
        <v>4</v>
      </c>
      <c r="S201" s="681">
        <v>1</v>
      </c>
      <c r="T201" s="748">
        <v>2</v>
      </c>
      <c r="U201" s="704">
        <v>1</v>
      </c>
    </row>
    <row r="202" spans="1:21" ht="14.4" customHeight="1" x14ac:dyDescent="0.3">
      <c r="A202" s="664">
        <v>31</v>
      </c>
      <c r="B202" s="665" t="s">
        <v>549</v>
      </c>
      <c r="C202" s="665" t="s">
        <v>2427</v>
      </c>
      <c r="D202" s="746" t="s">
        <v>3284</v>
      </c>
      <c r="E202" s="747" t="s">
        <v>2447</v>
      </c>
      <c r="F202" s="665" t="s">
        <v>2424</v>
      </c>
      <c r="G202" s="665" t="s">
        <v>2454</v>
      </c>
      <c r="H202" s="665" t="s">
        <v>1188</v>
      </c>
      <c r="I202" s="665" t="s">
        <v>1481</v>
      </c>
      <c r="J202" s="665" t="s">
        <v>2088</v>
      </c>
      <c r="K202" s="665" t="s">
        <v>2282</v>
      </c>
      <c r="L202" s="666">
        <v>154.36000000000001</v>
      </c>
      <c r="M202" s="666">
        <v>463.08000000000004</v>
      </c>
      <c r="N202" s="665">
        <v>3</v>
      </c>
      <c r="O202" s="748">
        <v>1.5</v>
      </c>
      <c r="P202" s="666">
        <v>308.72000000000003</v>
      </c>
      <c r="Q202" s="681">
        <v>0.66666666666666663</v>
      </c>
      <c r="R202" s="665">
        <v>2</v>
      </c>
      <c r="S202" s="681">
        <v>0.66666666666666663</v>
      </c>
      <c r="T202" s="748">
        <v>0.5</v>
      </c>
      <c r="U202" s="704">
        <v>0.33333333333333331</v>
      </c>
    </row>
    <row r="203" spans="1:21" ht="14.4" customHeight="1" x14ac:dyDescent="0.3">
      <c r="A203" s="664">
        <v>31</v>
      </c>
      <c r="B203" s="665" t="s">
        <v>549</v>
      </c>
      <c r="C203" s="665" t="s">
        <v>2427</v>
      </c>
      <c r="D203" s="746" t="s">
        <v>3284</v>
      </c>
      <c r="E203" s="747" t="s">
        <v>2447</v>
      </c>
      <c r="F203" s="665" t="s">
        <v>2424</v>
      </c>
      <c r="G203" s="665" t="s">
        <v>2454</v>
      </c>
      <c r="H203" s="665" t="s">
        <v>1188</v>
      </c>
      <c r="I203" s="665" t="s">
        <v>1485</v>
      </c>
      <c r="J203" s="665" t="s">
        <v>2285</v>
      </c>
      <c r="K203" s="665" t="s">
        <v>2286</v>
      </c>
      <c r="L203" s="666">
        <v>149.52000000000001</v>
      </c>
      <c r="M203" s="666">
        <v>299.04000000000002</v>
      </c>
      <c r="N203" s="665">
        <v>2</v>
      </c>
      <c r="O203" s="748">
        <v>1</v>
      </c>
      <c r="P203" s="666">
        <v>299.04000000000002</v>
      </c>
      <c r="Q203" s="681">
        <v>1</v>
      </c>
      <c r="R203" s="665">
        <v>2</v>
      </c>
      <c r="S203" s="681">
        <v>1</v>
      </c>
      <c r="T203" s="748">
        <v>1</v>
      </c>
      <c r="U203" s="704">
        <v>1</v>
      </c>
    </row>
    <row r="204" spans="1:21" ht="14.4" customHeight="1" x14ac:dyDescent="0.3">
      <c r="A204" s="664">
        <v>31</v>
      </c>
      <c r="B204" s="665" t="s">
        <v>549</v>
      </c>
      <c r="C204" s="665" t="s">
        <v>2427</v>
      </c>
      <c r="D204" s="746" t="s">
        <v>3284</v>
      </c>
      <c r="E204" s="747" t="s">
        <v>2447</v>
      </c>
      <c r="F204" s="665" t="s">
        <v>2424</v>
      </c>
      <c r="G204" s="665" t="s">
        <v>2454</v>
      </c>
      <c r="H204" s="665" t="s">
        <v>1188</v>
      </c>
      <c r="I204" s="665" t="s">
        <v>2087</v>
      </c>
      <c r="J204" s="665" t="s">
        <v>2088</v>
      </c>
      <c r="K204" s="665" t="s">
        <v>2482</v>
      </c>
      <c r="L204" s="666">
        <v>225.06</v>
      </c>
      <c r="M204" s="666">
        <v>225.06</v>
      </c>
      <c r="N204" s="665">
        <v>1</v>
      </c>
      <c r="O204" s="748">
        <v>0.5</v>
      </c>
      <c r="P204" s="666">
        <v>225.06</v>
      </c>
      <c r="Q204" s="681">
        <v>1</v>
      </c>
      <c r="R204" s="665">
        <v>1</v>
      </c>
      <c r="S204" s="681">
        <v>1</v>
      </c>
      <c r="T204" s="748">
        <v>0.5</v>
      </c>
      <c r="U204" s="704">
        <v>1</v>
      </c>
    </row>
    <row r="205" spans="1:21" ht="14.4" customHeight="1" x14ac:dyDescent="0.3">
      <c r="A205" s="664">
        <v>31</v>
      </c>
      <c r="B205" s="665" t="s">
        <v>549</v>
      </c>
      <c r="C205" s="665" t="s">
        <v>2427</v>
      </c>
      <c r="D205" s="746" t="s">
        <v>3284</v>
      </c>
      <c r="E205" s="747" t="s">
        <v>2447</v>
      </c>
      <c r="F205" s="665" t="s">
        <v>2424</v>
      </c>
      <c r="G205" s="665" t="s">
        <v>2454</v>
      </c>
      <c r="H205" s="665" t="s">
        <v>550</v>
      </c>
      <c r="I205" s="665" t="s">
        <v>2672</v>
      </c>
      <c r="J205" s="665" t="s">
        <v>2598</v>
      </c>
      <c r="K205" s="665" t="s">
        <v>2673</v>
      </c>
      <c r="L205" s="666">
        <v>0</v>
      </c>
      <c r="M205" s="666">
        <v>0</v>
      </c>
      <c r="N205" s="665">
        <v>1</v>
      </c>
      <c r="O205" s="748">
        <v>1</v>
      </c>
      <c r="P205" s="666"/>
      <c r="Q205" s="681"/>
      <c r="R205" s="665"/>
      <c r="S205" s="681">
        <v>0</v>
      </c>
      <c r="T205" s="748"/>
      <c r="U205" s="704">
        <v>0</v>
      </c>
    </row>
    <row r="206" spans="1:21" ht="14.4" customHeight="1" x14ac:dyDescent="0.3">
      <c r="A206" s="664">
        <v>31</v>
      </c>
      <c r="B206" s="665" t="s">
        <v>549</v>
      </c>
      <c r="C206" s="665" t="s">
        <v>2427</v>
      </c>
      <c r="D206" s="746" t="s">
        <v>3284</v>
      </c>
      <c r="E206" s="747" t="s">
        <v>2447</v>
      </c>
      <c r="F206" s="665" t="s">
        <v>2424</v>
      </c>
      <c r="G206" s="665" t="s">
        <v>2674</v>
      </c>
      <c r="H206" s="665" t="s">
        <v>550</v>
      </c>
      <c r="I206" s="665" t="s">
        <v>739</v>
      </c>
      <c r="J206" s="665" t="s">
        <v>2675</v>
      </c>
      <c r="K206" s="665" t="s">
        <v>2676</v>
      </c>
      <c r="L206" s="666">
        <v>0</v>
      </c>
      <c r="M206" s="666">
        <v>0</v>
      </c>
      <c r="N206" s="665">
        <v>1</v>
      </c>
      <c r="O206" s="748">
        <v>0.5</v>
      </c>
      <c r="P206" s="666">
        <v>0</v>
      </c>
      <c r="Q206" s="681"/>
      <c r="R206" s="665">
        <v>1</v>
      </c>
      <c r="S206" s="681">
        <v>1</v>
      </c>
      <c r="T206" s="748">
        <v>0.5</v>
      </c>
      <c r="U206" s="704">
        <v>1</v>
      </c>
    </row>
    <row r="207" spans="1:21" ht="14.4" customHeight="1" x14ac:dyDescent="0.3">
      <c r="A207" s="664">
        <v>31</v>
      </c>
      <c r="B207" s="665" t="s">
        <v>549</v>
      </c>
      <c r="C207" s="665" t="s">
        <v>2427</v>
      </c>
      <c r="D207" s="746" t="s">
        <v>3284</v>
      </c>
      <c r="E207" s="747" t="s">
        <v>2447</v>
      </c>
      <c r="F207" s="665" t="s">
        <v>2424</v>
      </c>
      <c r="G207" s="665" t="s">
        <v>2488</v>
      </c>
      <c r="H207" s="665" t="s">
        <v>550</v>
      </c>
      <c r="I207" s="665" t="s">
        <v>1473</v>
      </c>
      <c r="J207" s="665" t="s">
        <v>1474</v>
      </c>
      <c r="K207" s="665" t="s">
        <v>2677</v>
      </c>
      <c r="L207" s="666">
        <v>78.33</v>
      </c>
      <c r="M207" s="666">
        <v>234.99</v>
      </c>
      <c r="N207" s="665">
        <v>3</v>
      </c>
      <c r="O207" s="748">
        <v>0.5</v>
      </c>
      <c r="P207" s="666"/>
      <c r="Q207" s="681">
        <v>0</v>
      </c>
      <c r="R207" s="665"/>
      <c r="S207" s="681">
        <v>0</v>
      </c>
      <c r="T207" s="748"/>
      <c r="U207" s="704">
        <v>0</v>
      </c>
    </row>
    <row r="208" spans="1:21" ht="14.4" customHeight="1" x14ac:dyDescent="0.3">
      <c r="A208" s="664">
        <v>31</v>
      </c>
      <c r="B208" s="665" t="s">
        <v>549</v>
      </c>
      <c r="C208" s="665" t="s">
        <v>2427</v>
      </c>
      <c r="D208" s="746" t="s">
        <v>3284</v>
      </c>
      <c r="E208" s="747" t="s">
        <v>2447</v>
      </c>
      <c r="F208" s="665" t="s">
        <v>2424</v>
      </c>
      <c r="G208" s="665" t="s">
        <v>2488</v>
      </c>
      <c r="H208" s="665" t="s">
        <v>550</v>
      </c>
      <c r="I208" s="665" t="s">
        <v>2678</v>
      </c>
      <c r="J208" s="665" t="s">
        <v>2679</v>
      </c>
      <c r="K208" s="665" t="s">
        <v>2677</v>
      </c>
      <c r="L208" s="666">
        <v>78.33</v>
      </c>
      <c r="M208" s="666">
        <v>234.99</v>
      </c>
      <c r="N208" s="665">
        <v>3</v>
      </c>
      <c r="O208" s="748">
        <v>0.5</v>
      </c>
      <c r="P208" s="666">
        <v>234.99</v>
      </c>
      <c r="Q208" s="681">
        <v>1</v>
      </c>
      <c r="R208" s="665">
        <v>3</v>
      </c>
      <c r="S208" s="681">
        <v>1</v>
      </c>
      <c r="T208" s="748">
        <v>0.5</v>
      </c>
      <c r="U208" s="704">
        <v>1</v>
      </c>
    </row>
    <row r="209" spans="1:21" ht="14.4" customHeight="1" x14ac:dyDescent="0.3">
      <c r="A209" s="664">
        <v>31</v>
      </c>
      <c r="B209" s="665" t="s">
        <v>549</v>
      </c>
      <c r="C209" s="665" t="s">
        <v>2427</v>
      </c>
      <c r="D209" s="746" t="s">
        <v>3284</v>
      </c>
      <c r="E209" s="747" t="s">
        <v>2447</v>
      </c>
      <c r="F209" s="665" t="s">
        <v>2424</v>
      </c>
      <c r="G209" s="665" t="s">
        <v>2488</v>
      </c>
      <c r="H209" s="665" t="s">
        <v>550</v>
      </c>
      <c r="I209" s="665" t="s">
        <v>2680</v>
      </c>
      <c r="J209" s="665" t="s">
        <v>1474</v>
      </c>
      <c r="K209" s="665" t="s">
        <v>2681</v>
      </c>
      <c r="L209" s="666">
        <v>0</v>
      </c>
      <c r="M209" s="666">
        <v>0</v>
      </c>
      <c r="N209" s="665">
        <v>1</v>
      </c>
      <c r="O209" s="748">
        <v>1</v>
      </c>
      <c r="P209" s="666">
        <v>0</v>
      </c>
      <c r="Q209" s="681"/>
      <c r="R209" s="665">
        <v>1</v>
      </c>
      <c r="S209" s="681">
        <v>1</v>
      </c>
      <c r="T209" s="748">
        <v>1</v>
      </c>
      <c r="U209" s="704">
        <v>1</v>
      </c>
    </row>
    <row r="210" spans="1:21" ht="14.4" customHeight="1" x14ac:dyDescent="0.3">
      <c r="A210" s="664">
        <v>31</v>
      </c>
      <c r="B210" s="665" t="s">
        <v>549</v>
      </c>
      <c r="C210" s="665" t="s">
        <v>2427</v>
      </c>
      <c r="D210" s="746" t="s">
        <v>3284</v>
      </c>
      <c r="E210" s="747" t="s">
        <v>2447</v>
      </c>
      <c r="F210" s="665" t="s">
        <v>2424</v>
      </c>
      <c r="G210" s="665" t="s">
        <v>2509</v>
      </c>
      <c r="H210" s="665" t="s">
        <v>550</v>
      </c>
      <c r="I210" s="665" t="s">
        <v>2682</v>
      </c>
      <c r="J210" s="665" t="s">
        <v>1414</v>
      </c>
      <c r="K210" s="665" t="s">
        <v>2683</v>
      </c>
      <c r="L210" s="666">
        <v>0</v>
      </c>
      <c r="M210" s="666">
        <v>0</v>
      </c>
      <c r="N210" s="665">
        <v>1</v>
      </c>
      <c r="O210" s="748">
        <v>0.5</v>
      </c>
      <c r="P210" s="666"/>
      <c r="Q210" s="681"/>
      <c r="R210" s="665"/>
      <c r="S210" s="681">
        <v>0</v>
      </c>
      <c r="T210" s="748"/>
      <c r="U210" s="704">
        <v>0</v>
      </c>
    </row>
    <row r="211" spans="1:21" ht="14.4" customHeight="1" x14ac:dyDescent="0.3">
      <c r="A211" s="664">
        <v>31</v>
      </c>
      <c r="B211" s="665" t="s">
        <v>549</v>
      </c>
      <c r="C211" s="665" t="s">
        <v>2427</v>
      </c>
      <c r="D211" s="746" t="s">
        <v>3284</v>
      </c>
      <c r="E211" s="747" t="s">
        <v>2447</v>
      </c>
      <c r="F211" s="665" t="s">
        <v>2424</v>
      </c>
      <c r="G211" s="665" t="s">
        <v>2455</v>
      </c>
      <c r="H211" s="665" t="s">
        <v>1188</v>
      </c>
      <c r="I211" s="665" t="s">
        <v>2684</v>
      </c>
      <c r="J211" s="665" t="s">
        <v>1345</v>
      </c>
      <c r="K211" s="665" t="s">
        <v>2685</v>
      </c>
      <c r="L211" s="666">
        <v>407.55</v>
      </c>
      <c r="M211" s="666">
        <v>407.55</v>
      </c>
      <c r="N211" s="665">
        <v>1</v>
      </c>
      <c r="O211" s="748">
        <v>0.5</v>
      </c>
      <c r="P211" s="666">
        <v>407.55</v>
      </c>
      <c r="Q211" s="681">
        <v>1</v>
      </c>
      <c r="R211" s="665">
        <v>1</v>
      </c>
      <c r="S211" s="681">
        <v>1</v>
      </c>
      <c r="T211" s="748">
        <v>0.5</v>
      </c>
      <c r="U211" s="704">
        <v>1</v>
      </c>
    </row>
    <row r="212" spans="1:21" ht="14.4" customHeight="1" x14ac:dyDescent="0.3">
      <c r="A212" s="664">
        <v>31</v>
      </c>
      <c r="B212" s="665" t="s">
        <v>549</v>
      </c>
      <c r="C212" s="665" t="s">
        <v>2427</v>
      </c>
      <c r="D212" s="746" t="s">
        <v>3284</v>
      </c>
      <c r="E212" s="747" t="s">
        <v>2447</v>
      </c>
      <c r="F212" s="665" t="s">
        <v>2424</v>
      </c>
      <c r="G212" s="665" t="s">
        <v>2455</v>
      </c>
      <c r="H212" s="665" t="s">
        <v>1188</v>
      </c>
      <c r="I212" s="665" t="s">
        <v>2456</v>
      </c>
      <c r="J212" s="665" t="s">
        <v>1345</v>
      </c>
      <c r="K212" s="665" t="s">
        <v>2457</v>
      </c>
      <c r="L212" s="666">
        <v>543.39</v>
      </c>
      <c r="M212" s="666">
        <v>28799.670000000002</v>
      </c>
      <c r="N212" s="665">
        <v>53</v>
      </c>
      <c r="O212" s="748">
        <v>17</v>
      </c>
      <c r="P212" s="666">
        <v>26626.11</v>
      </c>
      <c r="Q212" s="681">
        <v>0.92452830188679236</v>
      </c>
      <c r="R212" s="665">
        <v>49</v>
      </c>
      <c r="S212" s="681">
        <v>0.92452830188679247</v>
      </c>
      <c r="T212" s="748">
        <v>15.5</v>
      </c>
      <c r="U212" s="704">
        <v>0.91176470588235292</v>
      </c>
    </row>
    <row r="213" spans="1:21" ht="14.4" customHeight="1" x14ac:dyDescent="0.3">
      <c r="A213" s="664">
        <v>31</v>
      </c>
      <c r="B213" s="665" t="s">
        <v>549</v>
      </c>
      <c r="C213" s="665" t="s">
        <v>2427</v>
      </c>
      <c r="D213" s="746" t="s">
        <v>3284</v>
      </c>
      <c r="E213" s="747" t="s">
        <v>2447</v>
      </c>
      <c r="F213" s="665" t="s">
        <v>2424</v>
      </c>
      <c r="G213" s="665" t="s">
        <v>2455</v>
      </c>
      <c r="H213" s="665" t="s">
        <v>1188</v>
      </c>
      <c r="I213" s="665" t="s">
        <v>2515</v>
      </c>
      <c r="J213" s="665" t="s">
        <v>1345</v>
      </c>
      <c r="K213" s="665" t="s">
        <v>2250</v>
      </c>
      <c r="L213" s="666">
        <v>815.1</v>
      </c>
      <c r="M213" s="666">
        <v>12226.500000000002</v>
      </c>
      <c r="N213" s="665">
        <v>15</v>
      </c>
      <c r="O213" s="748">
        <v>4.5</v>
      </c>
      <c r="P213" s="666">
        <v>11411.400000000001</v>
      </c>
      <c r="Q213" s="681">
        <v>0.93333333333333335</v>
      </c>
      <c r="R213" s="665">
        <v>14</v>
      </c>
      <c r="S213" s="681">
        <v>0.93333333333333335</v>
      </c>
      <c r="T213" s="748">
        <v>4</v>
      </c>
      <c r="U213" s="704">
        <v>0.88888888888888884</v>
      </c>
    </row>
    <row r="214" spans="1:21" ht="14.4" customHeight="1" x14ac:dyDescent="0.3">
      <c r="A214" s="664">
        <v>31</v>
      </c>
      <c r="B214" s="665" t="s">
        <v>549</v>
      </c>
      <c r="C214" s="665" t="s">
        <v>2427</v>
      </c>
      <c r="D214" s="746" t="s">
        <v>3284</v>
      </c>
      <c r="E214" s="747" t="s">
        <v>2447</v>
      </c>
      <c r="F214" s="665" t="s">
        <v>2424</v>
      </c>
      <c r="G214" s="665" t="s">
        <v>2455</v>
      </c>
      <c r="H214" s="665" t="s">
        <v>1188</v>
      </c>
      <c r="I214" s="665" t="s">
        <v>2516</v>
      </c>
      <c r="J214" s="665" t="s">
        <v>1345</v>
      </c>
      <c r="K214" s="665" t="s">
        <v>2517</v>
      </c>
      <c r="L214" s="666">
        <v>923.74</v>
      </c>
      <c r="M214" s="666">
        <v>3694.96</v>
      </c>
      <c r="N214" s="665">
        <v>4</v>
      </c>
      <c r="O214" s="748">
        <v>0.5</v>
      </c>
      <c r="P214" s="666">
        <v>3694.96</v>
      </c>
      <c r="Q214" s="681">
        <v>1</v>
      </c>
      <c r="R214" s="665">
        <v>4</v>
      </c>
      <c r="S214" s="681">
        <v>1</v>
      </c>
      <c r="T214" s="748">
        <v>0.5</v>
      </c>
      <c r="U214" s="704">
        <v>1</v>
      </c>
    </row>
    <row r="215" spans="1:21" ht="14.4" customHeight="1" x14ac:dyDescent="0.3">
      <c r="A215" s="664">
        <v>31</v>
      </c>
      <c r="B215" s="665" t="s">
        <v>549</v>
      </c>
      <c r="C215" s="665" t="s">
        <v>2427</v>
      </c>
      <c r="D215" s="746" t="s">
        <v>3284</v>
      </c>
      <c r="E215" s="747" t="s">
        <v>2447</v>
      </c>
      <c r="F215" s="665" t="s">
        <v>2424</v>
      </c>
      <c r="G215" s="665" t="s">
        <v>2522</v>
      </c>
      <c r="H215" s="665" t="s">
        <v>550</v>
      </c>
      <c r="I215" s="665" t="s">
        <v>1025</v>
      </c>
      <c r="J215" s="665" t="s">
        <v>674</v>
      </c>
      <c r="K215" s="665" t="s">
        <v>2686</v>
      </c>
      <c r="L215" s="666">
        <v>28.81</v>
      </c>
      <c r="M215" s="666">
        <v>28.81</v>
      </c>
      <c r="N215" s="665">
        <v>1</v>
      </c>
      <c r="O215" s="748">
        <v>0.5</v>
      </c>
      <c r="P215" s="666"/>
      <c r="Q215" s="681">
        <v>0</v>
      </c>
      <c r="R215" s="665"/>
      <c r="S215" s="681">
        <v>0</v>
      </c>
      <c r="T215" s="748"/>
      <c r="U215" s="704">
        <v>0</v>
      </c>
    </row>
    <row r="216" spans="1:21" ht="14.4" customHeight="1" x14ac:dyDescent="0.3">
      <c r="A216" s="664">
        <v>31</v>
      </c>
      <c r="B216" s="665" t="s">
        <v>549</v>
      </c>
      <c r="C216" s="665" t="s">
        <v>2427</v>
      </c>
      <c r="D216" s="746" t="s">
        <v>3284</v>
      </c>
      <c r="E216" s="747" t="s">
        <v>2447</v>
      </c>
      <c r="F216" s="665" t="s">
        <v>2424</v>
      </c>
      <c r="G216" s="665" t="s">
        <v>2687</v>
      </c>
      <c r="H216" s="665" t="s">
        <v>550</v>
      </c>
      <c r="I216" s="665" t="s">
        <v>2688</v>
      </c>
      <c r="J216" s="665" t="s">
        <v>2689</v>
      </c>
      <c r="K216" s="665" t="s">
        <v>2690</v>
      </c>
      <c r="L216" s="666">
        <v>0</v>
      </c>
      <c r="M216" s="666">
        <v>0</v>
      </c>
      <c r="N216" s="665">
        <v>1</v>
      </c>
      <c r="O216" s="748">
        <v>0.5</v>
      </c>
      <c r="P216" s="666"/>
      <c r="Q216" s="681"/>
      <c r="R216" s="665"/>
      <c r="S216" s="681">
        <v>0</v>
      </c>
      <c r="T216" s="748"/>
      <c r="U216" s="704">
        <v>0</v>
      </c>
    </row>
    <row r="217" spans="1:21" ht="14.4" customHeight="1" x14ac:dyDescent="0.3">
      <c r="A217" s="664">
        <v>31</v>
      </c>
      <c r="B217" s="665" t="s">
        <v>549</v>
      </c>
      <c r="C217" s="665" t="s">
        <v>2427</v>
      </c>
      <c r="D217" s="746" t="s">
        <v>3284</v>
      </c>
      <c r="E217" s="747" t="s">
        <v>2447</v>
      </c>
      <c r="F217" s="665" t="s">
        <v>2424</v>
      </c>
      <c r="G217" s="665" t="s">
        <v>2458</v>
      </c>
      <c r="H217" s="665" t="s">
        <v>550</v>
      </c>
      <c r="I217" s="665" t="s">
        <v>696</v>
      </c>
      <c r="J217" s="665" t="s">
        <v>2459</v>
      </c>
      <c r="K217" s="665" t="s">
        <v>2460</v>
      </c>
      <c r="L217" s="666">
        <v>0</v>
      </c>
      <c r="M217" s="666">
        <v>0</v>
      </c>
      <c r="N217" s="665">
        <v>115</v>
      </c>
      <c r="O217" s="748">
        <v>92.5</v>
      </c>
      <c r="P217" s="666">
        <v>0</v>
      </c>
      <c r="Q217" s="681"/>
      <c r="R217" s="665">
        <v>58</v>
      </c>
      <c r="S217" s="681">
        <v>0.5043478260869565</v>
      </c>
      <c r="T217" s="748">
        <v>40</v>
      </c>
      <c r="U217" s="704">
        <v>0.43243243243243246</v>
      </c>
    </row>
    <row r="218" spans="1:21" ht="14.4" customHeight="1" x14ac:dyDescent="0.3">
      <c r="A218" s="664">
        <v>31</v>
      </c>
      <c r="B218" s="665" t="s">
        <v>549</v>
      </c>
      <c r="C218" s="665" t="s">
        <v>2427</v>
      </c>
      <c r="D218" s="746" t="s">
        <v>3284</v>
      </c>
      <c r="E218" s="747" t="s">
        <v>2447</v>
      </c>
      <c r="F218" s="665" t="s">
        <v>2424</v>
      </c>
      <c r="G218" s="665" t="s">
        <v>2691</v>
      </c>
      <c r="H218" s="665" t="s">
        <v>550</v>
      </c>
      <c r="I218" s="665" t="s">
        <v>2692</v>
      </c>
      <c r="J218" s="665" t="s">
        <v>1155</v>
      </c>
      <c r="K218" s="665" t="s">
        <v>2693</v>
      </c>
      <c r="L218" s="666">
        <v>22.44</v>
      </c>
      <c r="M218" s="666">
        <v>22.44</v>
      </c>
      <c r="N218" s="665">
        <v>1</v>
      </c>
      <c r="O218" s="748">
        <v>1</v>
      </c>
      <c r="P218" s="666">
        <v>22.44</v>
      </c>
      <c r="Q218" s="681">
        <v>1</v>
      </c>
      <c r="R218" s="665">
        <v>1</v>
      </c>
      <c r="S218" s="681">
        <v>1</v>
      </c>
      <c r="T218" s="748">
        <v>1</v>
      </c>
      <c r="U218" s="704">
        <v>1</v>
      </c>
    </row>
    <row r="219" spans="1:21" ht="14.4" customHeight="1" x14ac:dyDescent="0.3">
      <c r="A219" s="664">
        <v>31</v>
      </c>
      <c r="B219" s="665" t="s">
        <v>549</v>
      </c>
      <c r="C219" s="665" t="s">
        <v>2427</v>
      </c>
      <c r="D219" s="746" t="s">
        <v>3284</v>
      </c>
      <c r="E219" s="747" t="s">
        <v>2447</v>
      </c>
      <c r="F219" s="665" t="s">
        <v>2424</v>
      </c>
      <c r="G219" s="665" t="s">
        <v>2537</v>
      </c>
      <c r="H219" s="665" t="s">
        <v>550</v>
      </c>
      <c r="I219" s="665" t="s">
        <v>1390</v>
      </c>
      <c r="J219" s="665" t="s">
        <v>1387</v>
      </c>
      <c r="K219" s="665" t="s">
        <v>2538</v>
      </c>
      <c r="L219" s="666">
        <v>186.27</v>
      </c>
      <c r="M219" s="666">
        <v>2235.2400000000002</v>
      </c>
      <c r="N219" s="665">
        <v>12</v>
      </c>
      <c r="O219" s="748">
        <v>5</v>
      </c>
      <c r="P219" s="666">
        <v>1117.6200000000001</v>
      </c>
      <c r="Q219" s="681">
        <v>0.5</v>
      </c>
      <c r="R219" s="665">
        <v>6</v>
      </c>
      <c r="S219" s="681">
        <v>0.5</v>
      </c>
      <c r="T219" s="748">
        <v>2.5</v>
      </c>
      <c r="U219" s="704">
        <v>0.5</v>
      </c>
    </row>
    <row r="220" spans="1:21" ht="14.4" customHeight="1" x14ac:dyDescent="0.3">
      <c r="A220" s="664">
        <v>31</v>
      </c>
      <c r="B220" s="665" t="s">
        <v>549</v>
      </c>
      <c r="C220" s="665" t="s">
        <v>2427</v>
      </c>
      <c r="D220" s="746" t="s">
        <v>3284</v>
      </c>
      <c r="E220" s="747" t="s">
        <v>2447</v>
      </c>
      <c r="F220" s="665" t="s">
        <v>2424</v>
      </c>
      <c r="G220" s="665" t="s">
        <v>2547</v>
      </c>
      <c r="H220" s="665" t="s">
        <v>550</v>
      </c>
      <c r="I220" s="665" t="s">
        <v>2694</v>
      </c>
      <c r="J220" s="665" t="s">
        <v>2613</v>
      </c>
      <c r="K220" s="665" t="s">
        <v>2695</v>
      </c>
      <c r="L220" s="666">
        <v>50.32</v>
      </c>
      <c r="M220" s="666">
        <v>50.32</v>
      </c>
      <c r="N220" s="665">
        <v>1</v>
      </c>
      <c r="O220" s="748">
        <v>1</v>
      </c>
      <c r="P220" s="666">
        <v>50.32</v>
      </c>
      <c r="Q220" s="681">
        <v>1</v>
      </c>
      <c r="R220" s="665">
        <v>1</v>
      </c>
      <c r="S220" s="681">
        <v>1</v>
      </c>
      <c r="T220" s="748">
        <v>1</v>
      </c>
      <c r="U220" s="704">
        <v>1</v>
      </c>
    </row>
    <row r="221" spans="1:21" ht="14.4" customHeight="1" x14ac:dyDescent="0.3">
      <c r="A221" s="664">
        <v>31</v>
      </c>
      <c r="B221" s="665" t="s">
        <v>549</v>
      </c>
      <c r="C221" s="665" t="s">
        <v>2427</v>
      </c>
      <c r="D221" s="746" t="s">
        <v>3284</v>
      </c>
      <c r="E221" s="747" t="s">
        <v>2447</v>
      </c>
      <c r="F221" s="665" t="s">
        <v>2426</v>
      </c>
      <c r="G221" s="665" t="s">
        <v>2461</v>
      </c>
      <c r="H221" s="665" t="s">
        <v>550</v>
      </c>
      <c r="I221" s="665" t="s">
        <v>2462</v>
      </c>
      <c r="J221" s="665" t="s">
        <v>2463</v>
      </c>
      <c r="K221" s="665" t="s">
        <v>2464</v>
      </c>
      <c r="L221" s="666">
        <v>35.130000000000003</v>
      </c>
      <c r="M221" s="666">
        <v>6042.3600000000124</v>
      </c>
      <c r="N221" s="665">
        <v>172</v>
      </c>
      <c r="O221" s="748">
        <v>87</v>
      </c>
      <c r="P221" s="666">
        <v>6042.3600000000124</v>
      </c>
      <c r="Q221" s="681">
        <v>1</v>
      </c>
      <c r="R221" s="665">
        <v>172</v>
      </c>
      <c r="S221" s="681">
        <v>1</v>
      </c>
      <c r="T221" s="748">
        <v>87</v>
      </c>
      <c r="U221" s="704">
        <v>1</v>
      </c>
    </row>
    <row r="222" spans="1:21" ht="14.4" customHeight="1" x14ac:dyDescent="0.3">
      <c r="A222" s="664">
        <v>31</v>
      </c>
      <c r="B222" s="665" t="s">
        <v>549</v>
      </c>
      <c r="C222" s="665" t="s">
        <v>2427</v>
      </c>
      <c r="D222" s="746" t="s">
        <v>3284</v>
      </c>
      <c r="E222" s="747" t="s">
        <v>2447</v>
      </c>
      <c r="F222" s="665" t="s">
        <v>2426</v>
      </c>
      <c r="G222" s="665" t="s">
        <v>2465</v>
      </c>
      <c r="H222" s="665" t="s">
        <v>550</v>
      </c>
      <c r="I222" s="665" t="s">
        <v>2466</v>
      </c>
      <c r="J222" s="665" t="s">
        <v>2467</v>
      </c>
      <c r="K222" s="665" t="s">
        <v>2468</v>
      </c>
      <c r="L222" s="666">
        <v>410</v>
      </c>
      <c r="M222" s="666">
        <v>11480</v>
      </c>
      <c r="N222" s="665">
        <v>28</v>
      </c>
      <c r="O222" s="748">
        <v>28</v>
      </c>
      <c r="P222" s="666">
        <v>11480</v>
      </c>
      <c r="Q222" s="681">
        <v>1</v>
      </c>
      <c r="R222" s="665">
        <v>28</v>
      </c>
      <c r="S222" s="681">
        <v>1</v>
      </c>
      <c r="T222" s="748">
        <v>28</v>
      </c>
      <c r="U222" s="704">
        <v>1</v>
      </c>
    </row>
    <row r="223" spans="1:21" ht="14.4" customHeight="1" x14ac:dyDescent="0.3">
      <c r="A223" s="664">
        <v>31</v>
      </c>
      <c r="B223" s="665" t="s">
        <v>549</v>
      </c>
      <c r="C223" s="665" t="s">
        <v>2427</v>
      </c>
      <c r="D223" s="746" t="s">
        <v>3284</v>
      </c>
      <c r="E223" s="747" t="s">
        <v>2447</v>
      </c>
      <c r="F223" s="665" t="s">
        <v>2426</v>
      </c>
      <c r="G223" s="665" t="s">
        <v>2469</v>
      </c>
      <c r="H223" s="665" t="s">
        <v>550</v>
      </c>
      <c r="I223" s="665" t="s">
        <v>2552</v>
      </c>
      <c r="J223" s="665" t="s">
        <v>2553</v>
      </c>
      <c r="K223" s="665" t="s">
        <v>2554</v>
      </c>
      <c r="L223" s="666">
        <v>199.5</v>
      </c>
      <c r="M223" s="666">
        <v>598.5</v>
      </c>
      <c r="N223" s="665">
        <v>3</v>
      </c>
      <c r="O223" s="748">
        <v>3</v>
      </c>
      <c r="P223" s="666">
        <v>598.5</v>
      </c>
      <c r="Q223" s="681">
        <v>1</v>
      </c>
      <c r="R223" s="665">
        <v>3</v>
      </c>
      <c r="S223" s="681">
        <v>1</v>
      </c>
      <c r="T223" s="748">
        <v>3</v>
      </c>
      <c r="U223" s="704">
        <v>1</v>
      </c>
    </row>
    <row r="224" spans="1:21" ht="14.4" customHeight="1" x14ac:dyDescent="0.3">
      <c r="A224" s="664">
        <v>31</v>
      </c>
      <c r="B224" s="665" t="s">
        <v>549</v>
      </c>
      <c r="C224" s="665" t="s">
        <v>2427</v>
      </c>
      <c r="D224" s="746" t="s">
        <v>3284</v>
      </c>
      <c r="E224" s="747" t="s">
        <v>2447</v>
      </c>
      <c r="F224" s="665" t="s">
        <v>2426</v>
      </c>
      <c r="G224" s="665" t="s">
        <v>2469</v>
      </c>
      <c r="H224" s="665" t="s">
        <v>550</v>
      </c>
      <c r="I224" s="665" t="s">
        <v>2555</v>
      </c>
      <c r="J224" s="665" t="s">
        <v>2556</v>
      </c>
      <c r="K224" s="665" t="s">
        <v>2557</v>
      </c>
      <c r="L224" s="666">
        <v>492.18</v>
      </c>
      <c r="M224" s="666">
        <v>7874.8800000000019</v>
      </c>
      <c r="N224" s="665">
        <v>16</v>
      </c>
      <c r="O224" s="748">
        <v>16</v>
      </c>
      <c r="P224" s="666">
        <v>7382.7000000000016</v>
      </c>
      <c r="Q224" s="681">
        <v>0.9375</v>
      </c>
      <c r="R224" s="665">
        <v>15</v>
      </c>
      <c r="S224" s="681">
        <v>0.9375</v>
      </c>
      <c r="T224" s="748">
        <v>15</v>
      </c>
      <c r="U224" s="704">
        <v>0.9375</v>
      </c>
    </row>
    <row r="225" spans="1:21" ht="14.4" customHeight="1" x14ac:dyDescent="0.3">
      <c r="A225" s="664">
        <v>31</v>
      </c>
      <c r="B225" s="665" t="s">
        <v>549</v>
      </c>
      <c r="C225" s="665" t="s">
        <v>2427</v>
      </c>
      <c r="D225" s="746" t="s">
        <v>3284</v>
      </c>
      <c r="E225" s="747" t="s">
        <v>2447</v>
      </c>
      <c r="F225" s="665" t="s">
        <v>2426</v>
      </c>
      <c r="G225" s="665" t="s">
        <v>2469</v>
      </c>
      <c r="H225" s="665" t="s">
        <v>550</v>
      </c>
      <c r="I225" s="665" t="s">
        <v>2696</v>
      </c>
      <c r="J225" s="665" t="s">
        <v>2697</v>
      </c>
      <c r="K225" s="665" t="s">
        <v>2698</v>
      </c>
      <c r="L225" s="666">
        <v>347.81</v>
      </c>
      <c r="M225" s="666">
        <v>347.81</v>
      </c>
      <c r="N225" s="665">
        <v>1</v>
      </c>
      <c r="O225" s="748">
        <v>1</v>
      </c>
      <c r="P225" s="666">
        <v>347.81</v>
      </c>
      <c r="Q225" s="681">
        <v>1</v>
      </c>
      <c r="R225" s="665">
        <v>1</v>
      </c>
      <c r="S225" s="681">
        <v>1</v>
      </c>
      <c r="T225" s="748">
        <v>1</v>
      </c>
      <c r="U225" s="704">
        <v>1</v>
      </c>
    </row>
    <row r="226" spans="1:21" ht="14.4" customHeight="1" x14ac:dyDescent="0.3">
      <c r="A226" s="664">
        <v>31</v>
      </c>
      <c r="B226" s="665" t="s">
        <v>549</v>
      </c>
      <c r="C226" s="665" t="s">
        <v>2427</v>
      </c>
      <c r="D226" s="746" t="s">
        <v>3284</v>
      </c>
      <c r="E226" s="747" t="s">
        <v>2447</v>
      </c>
      <c r="F226" s="665" t="s">
        <v>2426</v>
      </c>
      <c r="G226" s="665" t="s">
        <v>2469</v>
      </c>
      <c r="H226" s="665" t="s">
        <v>550</v>
      </c>
      <c r="I226" s="665" t="s">
        <v>2637</v>
      </c>
      <c r="J226" s="665" t="s">
        <v>2638</v>
      </c>
      <c r="K226" s="665" t="s">
        <v>2639</v>
      </c>
      <c r="L226" s="666">
        <v>2202.1999999999998</v>
      </c>
      <c r="M226" s="666">
        <v>2202.1999999999998</v>
      </c>
      <c r="N226" s="665">
        <v>1</v>
      </c>
      <c r="O226" s="748">
        <v>1</v>
      </c>
      <c r="P226" s="666">
        <v>2202.1999999999998</v>
      </c>
      <c r="Q226" s="681">
        <v>1</v>
      </c>
      <c r="R226" s="665">
        <v>1</v>
      </c>
      <c r="S226" s="681">
        <v>1</v>
      </c>
      <c r="T226" s="748">
        <v>1</v>
      </c>
      <c r="U226" s="704">
        <v>1</v>
      </c>
    </row>
    <row r="227" spans="1:21" ht="14.4" customHeight="1" x14ac:dyDescent="0.3">
      <c r="A227" s="664">
        <v>31</v>
      </c>
      <c r="B227" s="665" t="s">
        <v>549</v>
      </c>
      <c r="C227" s="665" t="s">
        <v>2427</v>
      </c>
      <c r="D227" s="746" t="s">
        <v>3284</v>
      </c>
      <c r="E227" s="747" t="s">
        <v>2447</v>
      </c>
      <c r="F227" s="665" t="s">
        <v>2426</v>
      </c>
      <c r="G227" s="665" t="s">
        <v>2469</v>
      </c>
      <c r="H227" s="665" t="s">
        <v>550</v>
      </c>
      <c r="I227" s="665" t="s">
        <v>2470</v>
      </c>
      <c r="J227" s="665" t="s">
        <v>2471</v>
      </c>
      <c r="K227" s="665" t="s">
        <v>2472</v>
      </c>
      <c r="L227" s="666">
        <v>971.25</v>
      </c>
      <c r="M227" s="666">
        <v>4856.25</v>
      </c>
      <c r="N227" s="665">
        <v>5</v>
      </c>
      <c r="O227" s="748">
        <v>5</v>
      </c>
      <c r="P227" s="666">
        <v>4856.25</v>
      </c>
      <c r="Q227" s="681">
        <v>1</v>
      </c>
      <c r="R227" s="665">
        <v>5</v>
      </c>
      <c r="S227" s="681">
        <v>1</v>
      </c>
      <c r="T227" s="748">
        <v>5</v>
      </c>
      <c r="U227" s="704">
        <v>1</v>
      </c>
    </row>
    <row r="228" spans="1:21" ht="14.4" customHeight="1" x14ac:dyDescent="0.3">
      <c r="A228" s="664">
        <v>31</v>
      </c>
      <c r="B228" s="665" t="s">
        <v>549</v>
      </c>
      <c r="C228" s="665" t="s">
        <v>2427</v>
      </c>
      <c r="D228" s="746" t="s">
        <v>3284</v>
      </c>
      <c r="E228" s="747" t="s">
        <v>2447</v>
      </c>
      <c r="F228" s="665" t="s">
        <v>2426</v>
      </c>
      <c r="G228" s="665" t="s">
        <v>2469</v>
      </c>
      <c r="H228" s="665" t="s">
        <v>550</v>
      </c>
      <c r="I228" s="665" t="s">
        <v>2699</v>
      </c>
      <c r="J228" s="665" t="s">
        <v>2700</v>
      </c>
      <c r="K228" s="665" t="s">
        <v>2701</v>
      </c>
      <c r="L228" s="666">
        <v>855</v>
      </c>
      <c r="M228" s="666">
        <v>1710</v>
      </c>
      <c r="N228" s="665">
        <v>2</v>
      </c>
      <c r="O228" s="748">
        <v>2</v>
      </c>
      <c r="P228" s="666">
        <v>1710</v>
      </c>
      <c r="Q228" s="681">
        <v>1</v>
      </c>
      <c r="R228" s="665">
        <v>2</v>
      </c>
      <c r="S228" s="681">
        <v>1</v>
      </c>
      <c r="T228" s="748">
        <v>2</v>
      </c>
      <c r="U228" s="704">
        <v>1</v>
      </c>
    </row>
    <row r="229" spans="1:21" ht="14.4" customHeight="1" x14ac:dyDescent="0.3">
      <c r="A229" s="664">
        <v>31</v>
      </c>
      <c r="B229" s="665" t="s">
        <v>549</v>
      </c>
      <c r="C229" s="665" t="s">
        <v>2427</v>
      </c>
      <c r="D229" s="746" t="s">
        <v>3284</v>
      </c>
      <c r="E229" s="747" t="s">
        <v>2447</v>
      </c>
      <c r="F229" s="665" t="s">
        <v>2426</v>
      </c>
      <c r="G229" s="665" t="s">
        <v>2469</v>
      </c>
      <c r="H229" s="665" t="s">
        <v>550</v>
      </c>
      <c r="I229" s="665" t="s">
        <v>2702</v>
      </c>
      <c r="J229" s="665" t="s">
        <v>2703</v>
      </c>
      <c r="K229" s="665" t="s">
        <v>2704</v>
      </c>
      <c r="L229" s="666">
        <v>1000</v>
      </c>
      <c r="M229" s="666">
        <v>1000</v>
      </c>
      <c r="N229" s="665">
        <v>1</v>
      </c>
      <c r="O229" s="748">
        <v>1</v>
      </c>
      <c r="P229" s="666">
        <v>1000</v>
      </c>
      <c r="Q229" s="681">
        <v>1</v>
      </c>
      <c r="R229" s="665">
        <v>1</v>
      </c>
      <c r="S229" s="681">
        <v>1</v>
      </c>
      <c r="T229" s="748">
        <v>1</v>
      </c>
      <c r="U229" s="704">
        <v>1</v>
      </c>
    </row>
    <row r="230" spans="1:21" ht="14.4" customHeight="1" x14ac:dyDescent="0.3">
      <c r="A230" s="664">
        <v>31</v>
      </c>
      <c r="B230" s="665" t="s">
        <v>549</v>
      </c>
      <c r="C230" s="665" t="s">
        <v>2427</v>
      </c>
      <c r="D230" s="746" t="s">
        <v>3284</v>
      </c>
      <c r="E230" s="747" t="s">
        <v>2447</v>
      </c>
      <c r="F230" s="665" t="s">
        <v>2426</v>
      </c>
      <c r="G230" s="665" t="s">
        <v>2469</v>
      </c>
      <c r="H230" s="665" t="s">
        <v>550</v>
      </c>
      <c r="I230" s="665" t="s">
        <v>2575</v>
      </c>
      <c r="J230" s="665" t="s">
        <v>2576</v>
      </c>
      <c r="K230" s="665" t="s">
        <v>2577</v>
      </c>
      <c r="L230" s="666">
        <v>1000</v>
      </c>
      <c r="M230" s="666">
        <v>3000</v>
      </c>
      <c r="N230" s="665">
        <v>3</v>
      </c>
      <c r="O230" s="748">
        <v>3</v>
      </c>
      <c r="P230" s="666">
        <v>3000</v>
      </c>
      <c r="Q230" s="681">
        <v>1</v>
      </c>
      <c r="R230" s="665">
        <v>3</v>
      </c>
      <c r="S230" s="681">
        <v>1</v>
      </c>
      <c r="T230" s="748">
        <v>3</v>
      </c>
      <c r="U230" s="704">
        <v>1</v>
      </c>
    </row>
    <row r="231" spans="1:21" ht="14.4" customHeight="1" x14ac:dyDescent="0.3">
      <c r="A231" s="664">
        <v>31</v>
      </c>
      <c r="B231" s="665" t="s">
        <v>549</v>
      </c>
      <c r="C231" s="665" t="s">
        <v>2427</v>
      </c>
      <c r="D231" s="746" t="s">
        <v>3284</v>
      </c>
      <c r="E231" s="747" t="s">
        <v>2447</v>
      </c>
      <c r="F231" s="665" t="s">
        <v>2426</v>
      </c>
      <c r="G231" s="665" t="s">
        <v>2469</v>
      </c>
      <c r="H231" s="665" t="s">
        <v>550</v>
      </c>
      <c r="I231" s="665" t="s">
        <v>2705</v>
      </c>
      <c r="J231" s="665" t="s">
        <v>2706</v>
      </c>
      <c r="K231" s="665" t="s">
        <v>2707</v>
      </c>
      <c r="L231" s="666">
        <v>3200</v>
      </c>
      <c r="M231" s="666">
        <v>3200</v>
      </c>
      <c r="N231" s="665">
        <v>1</v>
      </c>
      <c r="O231" s="748">
        <v>1</v>
      </c>
      <c r="P231" s="666"/>
      <c r="Q231" s="681">
        <v>0</v>
      </c>
      <c r="R231" s="665"/>
      <c r="S231" s="681">
        <v>0</v>
      </c>
      <c r="T231" s="748"/>
      <c r="U231" s="704">
        <v>0</v>
      </c>
    </row>
    <row r="232" spans="1:21" ht="14.4" customHeight="1" x14ac:dyDescent="0.3">
      <c r="A232" s="664">
        <v>31</v>
      </c>
      <c r="B232" s="665" t="s">
        <v>549</v>
      </c>
      <c r="C232" s="665" t="s">
        <v>2427</v>
      </c>
      <c r="D232" s="746" t="s">
        <v>3284</v>
      </c>
      <c r="E232" s="747" t="s">
        <v>2447</v>
      </c>
      <c r="F232" s="665" t="s">
        <v>2426</v>
      </c>
      <c r="G232" s="665" t="s">
        <v>2473</v>
      </c>
      <c r="H232" s="665" t="s">
        <v>550</v>
      </c>
      <c r="I232" s="665" t="s">
        <v>2581</v>
      </c>
      <c r="J232" s="665" t="s">
        <v>2582</v>
      </c>
      <c r="K232" s="665" t="s">
        <v>2583</v>
      </c>
      <c r="L232" s="666">
        <v>260</v>
      </c>
      <c r="M232" s="666">
        <v>1040</v>
      </c>
      <c r="N232" s="665">
        <v>4</v>
      </c>
      <c r="O232" s="748">
        <v>2</v>
      </c>
      <c r="P232" s="666">
        <v>1040</v>
      </c>
      <c r="Q232" s="681">
        <v>1</v>
      </c>
      <c r="R232" s="665">
        <v>4</v>
      </c>
      <c r="S232" s="681">
        <v>1</v>
      </c>
      <c r="T232" s="748">
        <v>2</v>
      </c>
      <c r="U232" s="704">
        <v>1</v>
      </c>
    </row>
    <row r="233" spans="1:21" ht="14.4" customHeight="1" x14ac:dyDescent="0.3">
      <c r="A233" s="664">
        <v>31</v>
      </c>
      <c r="B233" s="665" t="s">
        <v>549</v>
      </c>
      <c r="C233" s="665" t="s">
        <v>2427</v>
      </c>
      <c r="D233" s="746" t="s">
        <v>3284</v>
      </c>
      <c r="E233" s="747" t="s">
        <v>2447</v>
      </c>
      <c r="F233" s="665" t="s">
        <v>2426</v>
      </c>
      <c r="G233" s="665" t="s">
        <v>2473</v>
      </c>
      <c r="H233" s="665" t="s">
        <v>550</v>
      </c>
      <c r="I233" s="665" t="s">
        <v>2474</v>
      </c>
      <c r="J233" s="665" t="s">
        <v>2475</v>
      </c>
      <c r="K233" s="665" t="s">
        <v>2476</v>
      </c>
      <c r="L233" s="666">
        <v>200</v>
      </c>
      <c r="M233" s="666">
        <v>9200</v>
      </c>
      <c r="N233" s="665">
        <v>46</v>
      </c>
      <c r="O233" s="748">
        <v>23</v>
      </c>
      <c r="P233" s="666">
        <v>7200</v>
      </c>
      <c r="Q233" s="681">
        <v>0.78260869565217395</v>
      </c>
      <c r="R233" s="665">
        <v>36</v>
      </c>
      <c r="S233" s="681">
        <v>0.78260869565217395</v>
      </c>
      <c r="T233" s="748">
        <v>18</v>
      </c>
      <c r="U233" s="704">
        <v>0.78260869565217395</v>
      </c>
    </row>
    <row r="234" spans="1:21" ht="14.4" customHeight="1" x14ac:dyDescent="0.3">
      <c r="A234" s="664">
        <v>31</v>
      </c>
      <c r="B234" s="665" t="s">
        <v>549</v>
      </c>
      <c r="C234" s="665" t="s">
        <v>2427</v>
      </c>
      <c r="D234" s="746" t="s">
        <v>3284</v>
      </c>
      <c r="E234" s="747" t="s">
        <v>2447</v>
      </c>
      <c r="F234" s="665" t="s">
        <v>2426</v>
      </c>
      <c r="G234" s="665" t="s">
        <v>2473</v>
      </c>
      <c r="H234" s="665" t="s">
        <v>550</v>
      </c>
      <c r="I234" s="665" t="s">
        <v>2587</v>
      </c>
      <c r="J234" s="665" t="s">
        <v>2588</v>
      </c>
      <c r="K234" s="665" t="s">
        <v>2589</v>
      </c>
      <c r="L234" s="666">
        <v>1200</v>
      </c>
      <c r="M234" s="666">
        <v>1200</v>
      </c>
      <c r="N234" s="665">
        <v>1</v>
      </c>
      <c r="O234" s="748">
        <v>1</v>
      </c>
      <c r="P234" s="666"/>
      <c r="Q234" s="681">
        <v>0</v>
      </c>
      <c r="R234" s="665"/>
      <c r="S234" s="681">
        <v>0</v>
      </c>
      <c r="T234" s="748"/>
      <c r="U234" s="704">
        <v>0</v>
      </c>
    </row>
    <row r="235" spans="1:21" ht="14.4" customHeight="1" x14ac:dyDescent="0.3">
      <c r="A235" s="664">
        <v>31</v>
      </c>
      <c r="B235" s="665" t="s">
        <v>549</v>
      </c>
      <c r="C235" s="665" t="s">
        <v>2427</v>
      </c>
      <c r="D235" s="746" t="s">
        <v>3284</v>
      </c>
      <c r="E235" s="747" t="s">
        <v>2449</v>
      </c>
      <c r="F235" s="665" t="s">
        <v>2424</v>
      </c>
      <c r="G235" s="665" t="s">
        <v>2509</v>
      </c>
      <c r="H235" s="665" t="s">
        <v>550</v>
      </c>
      <c r="I235" s="665" t="s">
        <v>1413</v>
      </c>
      <c r="J235" s="665" t="s">
        <v>1414</v>
      </c>
      <c r="K235" s="665" t="s">
        <v>2510</v>
      </c>
      <c r="L235" s="666">
        <v>132.97999999999999</v>
      </c>
      <c r="M235" s="666">
        <v>265.95999999999998</v>
      </c>
      <c r="N235" s="665">
        <v>2</v>
      </c>
      <c r="O235" s="748">
        <v>0.5</v>
      </c>
      <c r="P235" s="666">
        <v>265.95999999999998</v>
      </c>
      <c r="Q235" s="681">
        <v>1</v>
      </c>
      <c r="R235" s="665">
        <v>2</v>
      </c>
      <c r="S235" s="681">
        <v>1</v>
      </c>
      <c r="T235" s="748">
        <v>0.5</v>
      </c>
      <c r="U235" s="704">
        <v>1</v>
      </c>
    </row>
    <row r="236" spans="1:21" ht="14.4" customHeight="1" x14ac:dyDescent="0.3">
      <c r="A236" s="664">
        <v>31</v>
      </c>
      <c r="B236" s="665" t="s">
        <v>549</v>
      </c>
      <c r="C236" s="665" t="s">
        <v>2427</v>
      </c>
      <c r="D236" s="746" t="s">
        <v>3284</v>
      </c>
      <c r="E236" s="747" t="s">
        <v>2449</v>
      </c>
      <c r="F236" s="665" t="s">
        <v>2424</v>
      </c>
      <c r="G236" s="665" t="s">
        <v>2455</v>
      </c>
      <c r="H236" s="665" t="s">
        <v>1188</v>
      </c>
      <c r="I236" s="665" t="s">
        <v>2456</v>
      </c>
      <c r="J236" s="665" t="s">
        <v>1345</v>
      </c>
      <c r="K236" s="665" t="s">
        <v>2457</v>
      </c>
      <c r="L236" s="666">
        <v>543.39</v>
      </c>
      <c r="M236" s="666">
        <v>3260.3399999999997</v>
      </c>
      <c r="N236" s="665">
        <v>6</v>
      </c>
      <c r="O236" s="748">
        <v>2</v>
      </c>
      <c r="P236" s="666">
        <v>3260.3399999999997</v>
      </c>
      <c r="Q236" s="681">
        <v>1</v>
      </c>
      <c r="R236" s="665">
        <v>6</v>
      </c>
      <c r="S236" s="681">
        <v>1</v>
      </c>
      <c r="T236" s="748">
        <v>2</v>
      </c>
      <c r="U236" s="704">
        <v>1</v>
      </c>
    </row>
    <row r="237" spans="1:21" ht="14.4" customHeight="1" x14ac:dyDescent="0.3">
      <c r="A237" s="664">
        <v>31</v>
      </c>
      <c r="B237" s="665" t="s">
        <v>549</v>
      </c>
      <c r="C237" s="665" t="s">
        <v>2427</v>
      </c>
      <c r="D237" s="746" t="s">
        <v>3284</v>
      </c>
      <c r="E237" s="747" t="s">
        <v>2449</v>
      </c>
      <c r="F237" s="665" t="s">
        <v>2424</v>
      </c>
      <c r="G237" s="665" t="s">
        <v>2519</v>
      </c>
      <c r="H237" s="665" t="s">
        <v>1188</v>
      </c>
      <c r="I237" s="665" t="s">
        <v>1197</v>
      </c>
      <c r="J237" s="665" t="s">
        <v>578</v>
      </c>
      <c r="K237" s="665" t="s">
        <v>2315</v>
      </c>
      <c r="L237" s="666">
        <v>36.54</v>
      </c>
      <c r="M237" s="666">
        <v>36.54</v>
      </c>
      <c r="N237" s="665">
        <v>1</v>
      </c>
      <c r="O237" s="748">
        <v>1</v>
      </c>
      <c r="P237" s="666">
        <v>36.54</v>
      </c>
      <c r="Q237" s="681">
        <v>1</v>
      </c>
      <c r="R237" s="665">
        <v>1</v>
      </c>
      <c r="S237" s="681">
        <v>1</v>
      </c>
      <c r="T237" s="748">
        <v>1</v>
      </c>
      <c r="U237" s="704">
        <v>1</v>
      </c>
    </row>
    <row r="238" spans="1:21" ht="14.4" customHeight="1" x14ac:dyDescent="0.3">
      <c r="A238" s="664">
        <v>31</v>
      </c>
      <c r="B238" s="665" t="s">
        <v>549</v>
      </c>
      <c r="C238" s="665" t="s">
        <v>2427</v>
      </c>
      <c r="D238" s="746" t="s">
        <v>3284</v>
      </c>
      <c r="E238" s="747" t="s">
        <v>2449</v>
      </c>
      <c r="F238" s="665" t="s">
        <v>2424</v>
      </c>
      <c r="G238" s="665" t="s">
        <v>2458</v>
      </c>
      <c r="H238" s="665" t="s">
        <v>550</v>
      </c>
      <c r="I238" s="665" t="s">
        <v>696</v>
      </c>
      <c r="J238" s="665" t="s">
        <v>2459</v>
      </c>
      <c r="K238" s="665" t="s">
        <v>2460</v>
      </c>
      <c r="L238" s="666">
        <v>0</v>
      </c>
      <c r="M238" s="666">
        <v>0</v>
      </c>
      <c r="N238" s="665">
        <v>6</v>
      </c>
      <c r="O238" s="748">
        <v>5</v>
      </c>
      <c r="P238" s="666">
        <v>0</v>
      </c>
      <c r="Q238" s="681"/>
      <c r="R238" s="665">
        <v>3</v>
      </c>
      <c r="S238" s="681">
        <v>0.5</v>
      </c>
      <c r="T238" s="748">
        <v>2.5</v>
      </c>
      <c r="U238" s="704">
        <v>0.5</v>
      </c>
    </row>
    <row r="239" spans="1:21" ht="14.4" customHeight="1" x14ac:dyDescent="0.3">
      <c r="A239" s="664">
        <v>31</v>
      </c>
      <c r="B239" s="665" t="s">
        <v>549</v>
      </c>
      <c r="C239" s="665" t="s">
        <v>2427</v>
      </c>
      <c r="D239" s="746" t="s">
        <v>3284</v>
      </c>
      <c r="E239" s="747" t="s">
        <v>2449</v>
      </c>
      <c r="F239" s="665" t="s">
        <v>2424</v>
      </c>
      <c r="G239" s="665" t="s">
        <v>2537</v>
      </c>
      <c r="H239" s="665" t="s">
        <v>550</v>
      </c>
      <c r="I239" s="665" t="s">
        <v>1390</v>
      </c>
      <c r="J239" s="665" t="s">
        <v>1387</v>
      </c>
      <c r="K239" s="665" t="s">
        <v>2538</v>
      </c>
      <c r="L239" s="666">
        <v>186.27</v>
      </c>
      <c r="M239" s="666">
        <v>186.27</v>
      </c>
      <c r="N239" s="665">
        <v>1</v>
      </c>
      <c r="O239" s="748">
        <v>0.5</v>
      </c>
      <c r="P239" s="666"/>
      <c r="Q239" s="681">
        <v>0</v>
      </c>
      <c r="R239" s="665"/>
      <c r="S239" s="681">
        <v>0</v>
      </c>
      <c r="T239" s="748"/>
      <c r="U239" s="704">
        <v>0</v>
      </c>
    </row>
    <row r="240" spans="1:21" ht="14.4" customHeight="1" x14ac:dyDescent="0.3">
      <c r="A240" s="664">
        <v>31</v>
      </c>
      <c r="B240" s="665" t="s">
        <v>549</v>
      </c>
      <c r="C240" s="665" t="s">
        <v>2427</v>
      </c>
      <c r="D240" s="746" t="s">
        <v>3284</v>
      </c>
      <c r="E240" s="747" t="s">
        <v>2450</v>
      </c>
      <c r="F240" s="665" t="s">
        <v>2424</v>
      </c>
      <c r="G240" s="665" t="s">
        <v>2454</v>
      </c>
      <c r="H240" s="665" t="s">
        <v>1188</v>
      </c>
      <c r="I240" s="665" t="s">
        <v>2126</v>
      </c>
      <c r="J240" s="665" t="s">
        <v>2392</v>
      </c>
      <c r="K240" s="665" t="s">
        <v>2393</v>
      </c>
      <c r="L240" s="666">
        <v>111.22</v>
      </c>
      <c r="M240" s="666">
        <v>222.44</v>
      </c>
      <c r="N240" s="665">
        <v>2</v>
      </c>
      <c r="O240" s="748">
        <v>1</v>
      </c>
      <c r="P240" s="666"/>
      <c r="Q240" s="681">
        <v>0</v>
      </c>
      <c r="R240" s="665"/>
      <c r="S240" s="681">
        <v>0</v>
      </c>
      <c r="T240" s="748"/>
      <c r="U240" s="704">
        <v>0</v>
      </c>
    </row>
    <row r="241" spans="1:21" ht="14.4" customHeight="1" x14ac:dyDescent="0.3">
      <c r="A241" s="664">
        <v>31</v>
      </c>
      <c r="B241" s="665" t="s">
        <v>549</v>
      </c>
      <c r="C241" s="665" t="s">
        <v>2427</v>
      </c>
      <c r="D241" s="746" t="s">
        <v>3284</v>
      </c>
      <c r="E241" s="747" t="s">
        <v>2450</v>
      </c>
      <c r="F241" s="665" t="s">
        <v>2424</v>
      </c>
      <c r="G241" s="665" t="s">
        <v>2509</v>
      </c>
      <c r="H241" s="665" t="s">
        <v>550</v>
      </c>
      <c r="I241" s="665" t="s">
        <v>2654</v>
      </c>
      <c r="J241" s="665" t="s">
        <v>1414</v>
      </c>
      <c r="K241" s="665" t="s">
        <v>2510</v>
      </c>
      <c r="L241" s="666">
        <v>132.97999999999999</v>
      </c>
      <c r="M241" s="666">
        <v>265.95999999999998</v>
      </c>
      <c r="N241" s="665">
        <v>2</v>
      </c>
      <c r="O241" s="748">
        <v>1</v>
      </c>
      <c r="P241" s="666">
        <v>265.95999999999998</v>
      </c>
      <c r="Q241" s="681">
        <v>1</v>
      </c>
      <c r="R241" s="665">
        <v>2</v>
      </c>
      <c r="S241" s="681">
        <v>1</v>
      </c>
      <c r="T241" s="748">
        <v>1</v>
      </c>
      <c r="U241" s="704">
        <v>1</v>
      </c>
    </row>
    <row r="242" spans="1:21" ht="14.4" customHeight="1" x14ac:dyDescent="0.3">
      <c r="A242" s="664">
        <v>31</v>
      </c>
      <c r="B242" s="665" t="s">
        <v>549</v>
      </c>
      <c r="C242" s="665" t="s">
        <v>2427</v>
      </c>
      <c r="D242" s="746" t="s">
        <v>3284</v>
      </c>
      <c r="E242" s="747" t="s">
        <v>2450</v>
      </c>
      <c r="F242" s="665" t="s">
        <v>2424</v>
      </c>
      <c r="G242" s="665" t="s">
        <v>2455</v>
      </c>
      <c r="H242" s="665" t="s">
        <v>1188</v>
      </c>
      <c r="I242" s="665" t="s">
        <v>2684</v>
      </c>
      <c r="J242" s="665" t="s">
        <v>1345</v>
      </c>
      <c r="K242" s="665" t="s">
        <v>2685</v>
      </c>
      <c r="L242" s="666">
        <v>407.55</v>
      </c>
      <c r="M242" s="666">
        <v>407.55</v>
      </c>
      <c r="N242" s="665">
        <v>1</v>
      </c>
      <c r="O242" s="748">
        <v>0.5</v>
      </c>
      <c r="P242" s="666"/>
      <c r="Q242" s="681">
        <v>0</v>
      </c>
      <c r="R242" s="665"/>
      <c r="S242" s="681">
        <v>0</v>
      </c>
      <c r="T242" s="748"/>
      <c r="U242" s="704">
        <v>0</v>
      </c>
    </row>
    <row r="243" spans="1:21" ht="14.4" customHeight="1" x14ac:dyDescent="0.3">
      <c r="A243" s="664">
        <v>31</v>
      </c>
      <c r="B243" s="665" t="s">
        <v>549</v>
      </c>
      <c r="C243" s="665" t="s">
        <v>2427</v>
      </c>
      <c r="D243" s="746" t="s">
        <v>3284</v>
      </c>
      <c r="E243" s="747" t="s">
        <v>2450</v>
      </c>
      <c r="F243" s="665" t="s">
        <v>2424</v>
      </c>
      <c r="G243" s="665" t="s">
        <v>2455</v>
      </c>
      <c r="H243" s="665" t="s">
        <v>1188</v>
      </c>
      <c r="I243" s="665" t="s">
        <v>2456</v>
      </c>
      <c r="J243" s="665" t="s">
        <v>1345</v>
      </c>
      <c r="K243" s="665" t="s">
        <v>2457</v>
      </c>
      <c r="L243" s="666">
        <v>543.39</v>
      </c>
      <c r="M243" s="666">
        <v>5977.29</v>
      </c>
      <c r="N243" s="665">
        <v>11</v>
      </c>
      <c r="O243" s="748">
        <v>4</v>
      </c>
      <c r="P243" s="666">
        <v>5433.9</v>
      </c>
      <c r="Q243" s="681">
        <v>0.90909090909090906</v>
      </c>
      <c r="R243" s="665">
        <v>10</v>
      </c>
      <c r="S243" s="681">
        <v>0.90909090909090906</v>
      </c>
      <c r="T243" s="748">
        <v>3.5</v>
      </c>
      <c r="U243" s="704">
        <v>0.875</v>
      </c>
    </row>
    <row r="244" spans="1:21" ht="14.4" customHeight="1" x14ac:dyDescent="0.3">
      <c r="A244" s="664">
        <v>31</v>
      </c>
      <c r="B244" s="665" t="s">
        <v>549</v>
      </c>
      <c r="C244" s="665" t="s">
        <v>2427</v>
      </c>
      <c r="D244" s="746" t="s">
        <v>3284</v>
      </c>
      <c r="E244" s="747" t="s">
        <v>2450</v>
      </c>
      <c r="F244" s="665" t="s">
        <v>2424</v>
      </c>
      <c r="G244" s="665" t="s">
        <v>2519</v>
      </c>
      <c r="H244" s="665" t="s">
        <v>1188</v>
      </c>
      <c r="I244" s="665" t="s">
        <v>1278</v>
      </c>
      <c r="J244" s="665" t="s">
        <v>578</v>
      </c>
      <c r="K244" s="665" t="s">
        <v>2314</v>
      </c>
      <c r="L244" s="666">
        <v>18.260000000000002</v>
      </c>
      <c r="M244" s="666">
        <v>18.260000000000002</v>
      </c>
      <c r="N244" s="665">
        <v>1</v>
      </c>
      <c r="O244" s="748">
        <v>1</v>
      </c>
      <c r="P244" s="666">
        <v>18.260000000000002</v>
      </c>
      <c r="Q244" s="681">
        <v>1</v>
      </c>
      <c r="R244" s="665">
        <v>1</v>
      </c>
      <c r="S244" s="681">
        <v>1</v>
      </c>
      <c r="T244" s="748">
        <v>1</v>
      </c>
      <c r="U244" s="704">
        <v>1</v>
      </c>
    </row>
    <row r="245" spans="1:21" ht="14.4" customHeight="1" x14ac:dyDescent="0.3">
      <c r="A245" s="664">
        <v>31</v>
      </c>
      <c r="B245" s="665" t="s">
        <v>549</v>
      </c>
      <c r="C245" s="665" t="s">
        <v>2427</v>
      </c>
      <c r="D245" s="746" t="s">
        <v>3284</v>
      </c>
      <c r="E245" s="747" t="s">
        <v>2450</v>
      </c>
      <c r="F245" s="665" t="s">
        <v>2424</v>
      </c>
      <c r="G245" s="665" t="s">
        <v>2458</v>
      </c>
      <c r="H245" s="665" t="s">
        <v>550</v>
      </c>
      <c r="I245" s="665" t="s">
        <v>696</v>
      </c>
      <c r="J245" s="665" t="s">
        <v>2459</v>
      </c>
      <c r="K245" s="665" t="s">
        <v>2460</v>
      </c>
      <c r="L245" s="666">
        <v>0</v>
      </c>
      <c r="M245" s="666">
        <v>0</v>
      </c>
      <c r="N245" s="665">
        <v>25</v>
      </c>
      <c r="O245" s="748">
        <v>21.5</v>
      </c>
      <c r="P245" s="666">
        <v>0</v>
      </c>
      <c r="Q245" s="681"/>
      <c r="R245" s="665">
        <v>12</v>
      </c>
      <c r="S245" s="681">
        <v>0.48</v>
      </c>
      <c r="T245" s="748">
        <v>10</v>
      </c>
      <c r="U245" s="704">
        <v>0.46511627906976744</v>
      </c>
    </row>
    <row r="246" spans="1:21" ht="14.4" customHeight="1" x14ac:dyDescent="0.3">
      <c r="A246" s="664">
        <v>31</v>
      </c>
      <c r="B246" s="665" t="s">
        <v>549</v>
      </c>
      <c r="C246" s="665" t="s">
        <v>2427</v>
      </c>
      <c r="D246" s="746" t="s">
        <v>3284</v>
      </c>
      <c r="E246" s="747" t="s">
        <v>2450</v>
      </c>
      <c r="F246" s="665" t="s">
        <v>2424</v>
      </c>
      <c r="G246" s="665" t="s">
        <v>2547</v>
      </c>
      <c r="H246" s="665" t="s">
        <v>550</v>
      </c>
      <c r="I246" s="665" t="s">
        <v>2548</v>
      </c>
      <c r="J246" s="665" t="s">
        <v>901</v>
      </c>
      <c r="K246" s="665" t="s">
        <v>2549</v>
      </c>
      <c r="L246" s="666">
        <v>33.549999999999997</v>
      </c>
      <c r="M246" s="666">
        <v>33.549999999999997</v>
      </c>
      <c r="N246" s="665">
        <v>1</v>
      </c>
      <c r="O246" s="748">
        <v>0.5</v>
      </c>
      <c r="P246" s="666"/>
      <c r="Q246" s="681">
        <v>0</v>
      </c>
      <c r="R246" s="665"/>
      <c r="S246" s="681">
        <v>0</v>
      </c>
      <c r="T246" s="748"/>
      <c r="U246" s="704">
        <v>0</v>
      </c>
    </row>
    <row r="247" spans="1:21" ht="14.4" customHeight="1" x14ac:dyDescent="0.3">
      <c r="A247" s="664">
        <v>31</v>
      </c>
      <c r="B247" s="665" t="s">
        <v>549</v>
      </c>
      <c r="C247" s="665" t="s">
        <v>2427</v>
      </c>
      <c r="D247" s="746" t="s">
        <v>3284</v>
      </c>
      <c r="E247" s="747" t="s">
        <v>2450</v>
      </c>
      <c r="F247" s="665" t="s">
        <v>2424</v>
      </c>
      <c r="G247" s="665" t="s">
        <v>2547</v>
      </c>
      <c r="H247" s="665" t="s">
        <v>550</v>
      </c>
      <c r="I247" s="665" t="s">
        <v>900</v>
      </c>
      <c r="J247" s="665" t="s">
        <v>901</v>
      </c>
      <c r="K247" s="665" t="s">
        <v>2550</v>
      </c>
      <c r="L247" s="666">
        <v>50.32</v>
      </c>
      <c r="M247" s="666">
        <v>50.32</v>
      </c>
      <c r="N247" s="665">
        <v>1</v>
      </c>
      <c r="O247" s="748">
        <v>0.5</v>
      </c>
      <c r="P247" s="666">
        <v>50.32</v>
      </c>
      <c r="Q247" s="681">
        <v>1</v>
      </c>
      <c r="R247" s="665">
        <v>1</v>
      </c>
      <c r="S247" s="681">
        <v>1</v>
      </c>
      <c r="T247" s="748">
        <v>0.5</v>
      </c>
      <c r="U247" s="704">
        <v>1</v>
      </c>
    </row>
    <row r="248" spans="1:21" ht="14.4" customHeight="1" x14ac:dyDescent="0.3">
      <c r="A248" s="664">
        <v>31</v>
      </c>
      <c r="B248" s="665" t="s">
        <v>549</v>
      </c>
      <c r="C248" s="665" t="s">
        <v>2427</v>
      </c>
      <c r="D248" s="746" t="s">
        <v>3284</v>
      </c>
      <c r="E248" s="747" t="s">
        <v>2453</v>
      </c>
      <c r="F248" s="665" t="s">
        <v>2424</v>
      </c>
      <c r="G248" s="665" t="s">
        <v>2477</v>
      </c>
      <c r="H248" s="665" t="s">
        <v>550</v>
      </c>
      <c r="I248" s="665" t="s">
        <v>570</v>
      </c>
      <c r="J248" s="665" t="s">
        <v>2343</v>
      </c>
      <c r="K248" s="665" t="s">
        <v>2342</v>
      </c>
      <c r="L248" s="666">
        <v>0</v>
      </c>
      <c r="M248" s="666">
        <v>0</v>
      </c>
      <c r="N248" s="665">
        <v>2</v>
      </c>
      <c r="O248" s="748">
        <v>1</v>
      </c>
      <c r="P248" s="666">
        <v>0</v>
      </c>
      <c r="Q248" s="681"/>
      <c r="R248" s="665">
        <v>2</v>
      </c>
      <c r="S248" s="681">
        <v>1</v>
      </c>
      <c r="T248" s="748">
        <v>1</v>
      </c>
      <c r="U248" s="704">
        <v>1</v>
      </c>
    </row>
    <row r="249" spans="1:21" ht="14.4" customHeight="1" x14ac:dyDescent="0.3">
      <c r="A249" s="664">
        <v>31</v>
      </c>
      <c r="B249" s="665" t="s">
        <v>549</v>
      </c>
      <c r="C249" s="665" t="s">
        <v>2427</v>
      </c>
      <c r="D249" s="746" t="s">
        <v>3284</v>
      </c>
      <c r="E249" s="747" t="s">
        <v>2453</v>
      </c>
      <c r="F249" s="665" t="s">
        <v>2424</v>
      </c>
      <c r="G249" s="665" t="s">
        <v>2454</v>
      </c>
      <c r="H249" s="665" t="s">
        <v>1188</v>
      </c>
      <c r="I249" s="665" t="s">
        <v>1481</v>
      </c>
      <c r="J249" s="665" t="s">
        <v>2088</v>
      </c>
      <c r="K249" s="665" t="s">
        <v>2282</v>
      </c>
      <c r="L249" s="666">
        <v>154.36000000000001</v>
      </c>
      <c r="M249" s="666">
        <v>154.36000000000001</v>
      </c>
      <c r="N249" s="665">
        <v>1</v>
      </c>
      <c r="O249" s="748">
        <v>0.5</v>
      </c>
      <c r="P249" s="666"/>
      <c r="Q249" s="681">
        <v>0</v>
      </c>
      <c r="R249" s="665"/>
      <c r="S249" s="681">
        <v>0</v>
      </c>
      <c r="T249" s="748"/>
      <c r="U249" s="704">
        <v>0</v>
      </c>
    </row>
    <row r="250" spans="1:21" ht="14.4" customHeight="1" x14ac:dyDescent="0.3">
      <c r="A250" s="664">
        <v>31</v>
      </c>
      <c r="B250" s="665" t="s">
        <v>549</v>
      </c>
      <c r="C250" s="665" t="s">
        <v>2427</v>
      </c>
      <c r="D250" s="746" t="s">
        <v>3284</v>
      </c>
      <c r="E250" s="747" t="s">
        <v>2453</v>
      </c>
      <c r="F250" s="665" t="s">
        <v>2424</v>
      </c>
      <c r="G250" s="665" t="s">
        <v>2454</v>
      </c>
      <c r="H250" s="665" t="s">
        <v>1188</v>
      </c>
      <c r="I250" s="665" t="s">
        <v>1485</v>
      </c>
      <c r="J250" s="665" t="s">
        <v>2285</v>
      </c>
      <c r="K250" s="665" t="s">
        <v>2286</v>
      </c>
      <c r="L250" s="666">
        <v>149.52000000000001</v>
      </c>
      <c r="M250" s="666">
        <v>747.6</v>
      </c>
      <c r="N250" s="665">
        <v>5</v>
      </c>
      <c r="O250" s="748">
        <v>2.5</v>
      </c>
      <c r="P250" s="666">
        <v>149.52000000000001</v>
      </c>
      <c r="Q250" s="681">
        <v>0.2</v>
      </c>
      <c r="R250" s="665">
        <v>1</v>
      </c>
      <c r="S250" s="681">
        <v>0.2</v>
      </c>
      <c r="T250" s="748">
        <v>0.5</v>
      </c>
      <c r="U250" s="704">
        <v>0.2</v>
      </c>
    </row>
    <row r="251" spans="1:21" ht="14.4" customHeight="1" x14ac:dyDescent="0.3">
      <c r="A251" s="664">
        <v>31</v>
      </c>
      <c r="B251" s="665" t="s">
        <v>549</v>
      </c>
      <c r="C251" s="665" t="s">
        <v>2427</v>
      </c>
      <c r="D251" s="746" t="s">
        <v>3284</v>
      </c>
      <c r="E251" s="747" t="s">
        <v>2453</v>
      </c>
      <c r="F251" s="665" t="s">
        <v>2424</v>
      </c>
      <c r="G251" s="665" t="s">
        <v>2454</v>
      </c>
      <c r="H251" s="665" t="s">
        <v>550</v>
      </c>
      <c r="I251" s="665" t="s">
        <v>2708</v>
      </c>
      <c r="J251" s="665" t="s">
        <v>2595</v>
      </c>
      <c r="K251" s="665" t="s">
        <v>2709</v>
      </c>
      <c r="L251" s="666">
        <v>149.52000000000001</v>
      </c>
      <c r="M251" s="666">
        <v>149.52000000000001</v>
      </c>
      <c r="N251" s="665">
        <v>1</v>
      </c>
      <c r="O251" s="748">
        <v>1</v>
      </c>
      <c r="P251" s="666">
        <v>149.52000000000001</v>
      </c>
      <c r="Q251" s="681">
        <v>1</v>
      </c>
      <c r="R251" s="665">
        <v>1</v>
      </c>
      <c r="S251" s="681">
        <v>1</v>
      </c>
      <c r="T251" s="748">
        <v>1</v>
      </c>
      <c r="U251" s="704">
        <v>1</v>
      </c>
    </row>
    <row r="252" spans="1:21" ht="14.4" customHeight="1" x14ac:dyDescent="0.3">
      <c r="A252" s="664">
        <v>31</v>
      </c>
      <c r="B252" s="665" t="s">
        <v>549</v>
      </c>
      <c r="C252" s="665" t="s">
        <v>2427</v>
      </c>
      <c r="D252" s="746" t="s">
        <v>3284</v>
      </c>
      <c r="E252" s="747" t="s">
        <v>2453</v>
      </c>
      <c r="F252" s="665" t="s">
        <v>2424</v>
      </c>
      <c r="G252" s="665" t="s">
        <v>2454</v>
      </c>
      <c r="H252" s="665" t="s">
        <v>1188</v>
      </c>
      <c r="I252" s="665" t="s">
        <v>2087</v>
      </c>
      <c r="J252" s="665" t="s">
        <v>2088</v>
      </c>
      <c r="K252" s="665" t="s">
        <v>2482</v>
      </c>
      <c r="L252" s="666">
        <v>225.06</v>
      </c>
      <c r="M252" s="666">
        <v>225.06</v>
      </c>
      <c r="N252" s="665">
        <v>1</v>
      </c>
      <c r="O252" s="748">
        <v>0.5</v>
      </c>
      <c r="P252" s="666">
        <v>225.06</v>
      </c>
      <c r="Q252" s="681">
        <v>1</v>
      </c>
      <c r="R252" s="665">
        <v>1</v>
      </c>
      <c r="S252" s="681">
        <v>1</v>
      </c>
      <c r="T252" s="748">
        <v>0.5</v>
      </c>
      <c r="U252" s="704">
        <v>1</v>
      </c>
    </row>
    <row r="253" spans="1:21" ht="14.4" customHeight="1" x14ac:dyDescent="0.3">
      <c r="A253" s="664">
        <v>31</v>
      </c>
      <c r="B253" s="665" t="s">
        <v>549</v>
      </c>
      <c r="C253" s="665" t="s">
        <v>2427</v>
      </c>
      <c r="D253" s="746" t="s">
        <v>3284</v>
      </c>
      <c r="E253" s="747" t="s">
        <v>2453</v>
      </c>
      <c r="F253" s="665" t="s">
        <v>2424</v>
      </c>
      <c r="G253" s="665" t="s">
        <v>2488</v>
      </c>
      <c r="H253" s="665" t="s">
        <v>550</v>
      </c>
      <c r="I253" s="665" t="s">
        <v>2678</v>
      </c>
      <c r="J253" s="665" t="s">
        <v>2679</v>
      </c>
      <c r="K253" s="665" t="s">
        <v>2677</v>
      </c>
      <c r="L253" s="666">
        <v>78.33</v>
      </c>
      <c r="M253" s="666">
        <v>313.32</v>
      </c>
      <c r="N253" s="665">
        <v>4</v>
      </c>
      <c r="O253" s="748">
        <v>0.5</v>
      </c>
      <c r="P253" s="666">
        <v>313.32</v>
      </c>
      <c r="Q253" s="681">
        <v>1</v>
      </c>
      <c r="R253" s="665">
        <v>4</v>
      </c>
      <c r="S253" s="681">
        <v>1</v>
      </c>
      <c r="T253" s="748">
        <v>0.5</v>
      </c>
      <c r="U253" s="704">
        <v>1</v>
      </c>
    </row>
    <row r="254" spans="1:21" ht="14.4" customHeight="1" x14ac:dyDescent="0.3">
      <c r="A254" s="664">
        <v>31</v>
      </c>
      <c r="B254" s="665" t="s">
        <v>549</v>
      </c>
      <c r="C254" s="665" t="s">
        <v>2427</v>
      </c>
      <c r="D254" s="746" t="s">
        <v>3284</v>
      </c>
      <c r="E254" s="747" t="s">
        <v>2453</v>
      </c>
      <c r="F254" s="665" t="s">
        <v>2424</v>
      </c>
      <c r="G254" s="665" t="s">
        <v>2629</v>
      </c>
      <c r="H254" s="665" t="s">
        <v>1188</v>
      </c>
      <c r="I254" s="665" t="s">
        <v>1285</v>
      </c>
      <c r="J254" s="665" t="s">
        <v>1286</v>
      </c>
      <c r="K254" s="665" t="s">
        <v>2261</v>
      </c>
      <c r="L254" s="666">
        <v>65.989999999999995</v>
      </c>
      <c r="M254" s="666">
        <v>65.989999999999995</v>
      </c>
      <c r="N254" s="665">
        <v>1</v>
      </c>
      <c r="O254" s="748">
        <v>0.5</v>
      </c>
      <c r="P254" s="666"/>
      <c r="Q254" s="681">
        <v>0</v>
      </c>
      <c r="R254" s="665"/>
      <c r="S254" s="681">
        <v>0</v>
      </c>
      <c r="T254" s="748"/>
      <c r="U254" s="704">
        <v>0</v>
      </c>
    </row>
    <row r="255" spans="1:21" ht="14.4" customHeight="1" x14ac:dyDescent="0.3">
      <c r="A255" s="664">
        <v>31</v>
      </c>
      <c r="B255" s="665" t="s">
        <v>549</v>
      </c>
      <c r="C255" s="665" t="s">
        <v>2427</v>
      </c>
      <c r="D255" s="746" t="s">
        <v>3284</v>
      </c>
      <c r="E255" s="747" t="s">
        <v>2453</v>
      </c>
      <c r="F255" s="665" t="s">
        <v>2424</v>
      </c>
      <c r="G255" s="665" t="s">
        <v>2651</v>
      </c>
      <c r="H255" s="665" t="s">
        <v>1188</v>
      </c>
      <c r="I255" s="665" t="s">
        <v>1248</v>
      </c>
      <c r="J255" s="665" t="s">
        <v>2328</v>
      </c>
      <c r="K255" s="665" t="s">
        <v>2329</v>
      </c>
      <c r="L255" s="666">
        <v>424.24</v>
      </c>
      <c r="M255" s="666">
        <v>424.24</v>
      </c>
      <c r="N255" s="665">
        <v>1</v>
      </c>
      <c r="O255" s="748">
        <v>0.5</v>
      </c>
      <c r="P255" s="666"/>
      <c r="Q255" s="681">
        <v>0</v>
      </c>
      <c r="R255" s="665"/>
      <c r="S255" s="681">
        <v>0</v>
      </c>
      <c r="T255" s="748"/>
      <c r="U255" s="704">
        <v>0</v>
      </c>
    </row>
    <row r="256" spans="1:21" ht="14.4" customHeight="1" x14ac:dyDescent="0.3">
      <c r="A256" s="664">
        <v>31</v>
      </c>
      <c r="B256" s="665" t="s">
        <v>549</v>
      </c>
      <c r="C256" s="665" t="s">
        <v>2427</v>
      </c>
      <c r="D256" s="746" t="s">
        <v>3284</v>
      </c>
      <c r="E256" s="747" t="s">
        <v>2453</v>
      </c>
      <c r="F256" s="665" t="s">
        <v>2424</v>
      </c>
      <c r="G256" s="665" t="s">
        <v>2507</v>
      </c>
      <c r="H256" s="665" t="s">
        <v>550</v>
      </c>
      <c r="I256" s="665" t="s">
        <v>790</v>
      </c>
      <c r="J256" s="665" t="s">
        <v>791</v>
      </c>
      <c r="K256" s="665" t="s">
        <v>2508</v>
      </c>
      <c r="L256" s="666">
        <v>0</v>
      </c>
      <c r="M256" s="666">
        <v>0</v>
      </c>
      <c r="N256" s="665">
        <v>10</v>
      </c>
      <c r="O256" s="748">
        <v>6.5</v>
      </c>
      <c r="P256" s="666">
        <v>0</v>
      </c>
      <c r="Q256" s="681"/>
      <c r="R256" s="665">
        <v>3</v>
      </c>
      <c r="S256" s="681">
        <v>0.3</v>
      </c>
      <c r="T256" s="748">
        <v>2.5</v>
      </c>
      <c r="U256" s="704">
        <v>0.38461538461538464</v>
      </c>
    </row>
    <row r="257" spans="1:21" ht="14.4" customHeight="1" x14ac:dyDescent="0.3">
      <c r="A257" s="664">
        <v>31</v>
      </c>
      <c r="B257" s="665" t="s">
        <v>549</v>
      </c>
      <c r="C257" s="665" t="s">
        <v>2427</v>
      </c>
      <c r="D257" s="746" t="s">
        <v>3284</v>
      </c>
      <c r="E257" s="747" t="s">
        <v>2453</v>
      </c>
      <c r="F257" s="665" t="s">
        <v>2424</v>
      </c>
      <c r="G257" s="665" t="s">
        <v>2509</v>
      </c>
      <c r="H257" s="665" t="s">
        <v>550</v>
      </c>
      <c r="I257" s="665" t="s">
        <v>1413</v>
      </c>
      <c r="J257" s="665" t="s">
        <v>1414</v>
      </c>
      <c r="K257" s="665" t="s">
        <v>2510</v>
      </c>
      <c r="L257" s="666">
        <v>132.97999999999999</v>
      </c>
      <c r="M257" s="666">
        <v>797.87999999999988</v>
      </c>
      <c r="N257" s="665">
        <v>6</v>
      </c>
      <c r="O257" s="748">
        <v>2</v>
      </c>
      <c r="P257" s="666">
        <v>664.89999999999986</v>
      </c>
      <c r="Q257" s="681">
        <v>0.83333333333333326</v>
      </c>
      <c r="R257" s="665">
        <v>5</v>
      </c>
      <c r="S257" s="681">
        <v>0.83333333333333337</v>
      </c>
      <c r="T257" s="748">
        <v>1.5</v>
      </c>
      <c r="U257" s="704">
        <v>0.75</v>
      </c>
    </row>
    <row r="258" spans="1:21" ht="14.4" customHeight="1" x14ac:dyDescent="0.3">
      <c r="A258" s="664">
        <v>31</v>
      </c>
      <c r="B258" s="665" t="s">
        <v>549</v>
      </c>
      <c r="C258" s="665" t="s">
        <v>2427</v>
      </c>
      <c r="D258" s="746" t="s">
        <v>3284</v>
      </c>
      <c r="E258" s="747" t="s">
        <v>2453</v>
      </c>
      <c r="F258" s="665" t="s">
        <v>2424</v>
      </c>
      <c r="G258" s="665" t="s">
        <v>2455</v>
      </c>
      <c r="H258" s="665" t="s">
        <v>1188</v>
      </c>
      <c r="I258" s="665" t="s">
        <v>2456</v>
      </c>
      <c r="J258" s="665" t="s">
        <v>1345</v>
      </c>
      <c r="K258" s="665" t="s">
        <v>2457</v>
      </c>
      <c r="L258" s="666">
        <v>543.39</v>
      </c>
      <c r="M258" s="666">
        <v>38037.299999999988</v>
      </c>
      <c r="N258" s="665">
        <v>70</v>
      </c>
      <c r="O258" s="748">
        <v>17</v>
      </c>
      <c r="P258" s="666">
        <v>30973.229999999989</v>
      </c>
      <c r="Q258" s="681">
        <v>0.81428571428571428</v>
      </c>
      <c r="R258" s="665">
        <v>57</v>
      </c>
      <c r="S258" s="681">
        <v>0.81428571428571428</v>
      </c>
      <c r="T258" s="748">
        <v>15</v>
      </c>
      <c r="U258" s="704">
        <v>0.88235294117647056</v>
      </c>
    </row>
    <row r="259" spans="1:21" ht="14.4" customHeight="1" x14ac:dyDescent="0.3">
      <c r="A259" s="664">
        <v>31</v>
      </c>
      <c r="B259" s="665" t="s">
        <v>549</v>
      </c>
      <c r="C259" s="665" t="s">
        <v>2427</v>
      </c>
      <c r="D259" s="746" t="s">
        <v>3284</v>
      </c>
      <c r="E259" s="747" t="s">
        <v>2453</v>
      </c>
      <c r="F259" s="665" t="s">
        <v>2424</v>
      </c>
      <c r="G259" s="665" t="s">
        <v>2455</v>
      </c>
      <c r="H259" s="665" t="s">
        <v>1188</v>
      </c>
      <c r="I259" s="665" t="s">
        <v>2515</v>
      </c>
      <c r="J259" s="665" t="s">
        <v>1345</v>
      </c>
      <c r="K259" s="665" t="s">
        <v>2250</v>
      </c>
      <c r="L259" s="666">
        <v>815.1</v>
      </c>
      <c r="M259" s="666">
        <v>13856.7</v>
      </c>
      <c r="N259" s="665">
        <v>17</v>
      </c>
      <c r="O259" s="748">
        <v>4.5</v>
      </c>
      <c r="P259" s="666">
        <v>12226.5</v>
      </c>
      <c r="Q259" s="681">
        <v>0.88235294117647056</v>
      </c>
      <c r="R259" s="665">
        <v>15</v>
      </c>
      <c r="S259" s="681">
        <v>0.88235294117647056</v>
      </c>
      <c r="T259" s="748">
        <v>3</v>
      </c>
      <c r="U259" s="704">
        <v>0.66666666666666663</v>
      </c>
    </row>
    <row r="260" spans="1:21" ht="14.4" customHeight="1" x14ac:dyDescent="0.3">
      <c r="A260" s="664">
        <v>31</v>
      </c>
      <c r="B260" s="665" t="s">
        <v>549</v>
      </c>
      <c r="C260" s="665" t="s">
        <v>2427</v>
      </c>
      <c r="D260" s="746" t="s">
        <v>3284</v>
      </c>
      <c r="E260" s="747" t="s">
        <v>2453</v>
      </c>
      <c r="F260" s="665" t="s">
        <v>2424</v>
      </c>
      <c r="G260" s="665" t="s">
        <v>2455</v>
      </c>
      <c r="H260" s="665" t="s">
        <v>1188</v>
      </c>
      <c r="I260" s="665" t="s">
        <v>2516</v>
      </c>
      <c r="J260" s="665" t="s">
        <v>1345</v>
      </c>
      <c r="K260" s="665" t="s">
        <v>2517</v>
      </c>
      <c r="L260" s="666">
        <v>923.74</v>
      </c>
      <c r="M260" s="666">
        <v>4618.7</v>
      </c>
      <c r="N260" s="665">
        <v>5</v>
      </c>
      <c r="O260" s="748">
        <v>1</v>
      </c>
      <c r="P260" s="666">
        <v>4618.7</v>
      </c>
      <c r="Q260" s="681">
        <v>1</v>
      </c>
      <c r="R260" s="665">
        <v>5</v>
      </c>
      <c r="S260" s="681">
        <v>1</v>
      </c>
      <c r="T260" s="748">
        <v>1</v>
      </c>
      <c r="U260" s="704">
        <v>1</v>
      </c>
    </row>
    <row r="261" spans="1:21" ht="14.4" customHeight="1" x14ac:dyDescent="0.3">
      <c r="A261" s="664">
        <v>31</v>
      </c>
      <c r="B261" s="665" t="s">
        <v>549</v>
      </c>
      <c r="C261" s="665" t="s">
        <v>2427</v>
      </c>
      <c r="D261" s="746" t="s">
        <v>3284</v>
      </c>
      <c r="E261" s="747" t="s">
        <v>2453</v>
      </c>
      <c r="F261" s="665" t="s">
        <v>2424</v>
      </c>
      <c r="G261" s="665" t="s">
        <v>2455</v>
      </c>
      <c r="H261" s="665" t="s">
        <v>1188</v>
      </c>
      <c r="I261" s="665" t="s">
        <v>2606</v>
      </c>
      <c r="J261" s="665" t="s">
        <v>1345</v>
      </c>
      <c r="K261" s="665" t="s">
        <v>2607</v>
      </c>
      <c r="L261" s="666">
        <v>1154.68</v>
      </c>
      <c r="M261" s="666">
        <v>2309.36</v>
      </c>
      <c r="N261" s="665">
        <v>2</v>
      </c>
      <c r="O261" s="748">
        <v>1</v>
      </c>
      <c r="P261" s="666">
        <v>2309.36</v>
      </c>
      <c r="Q261" s="681">
        <v>1</v>
      </c>
      <c r="R261" s="665">
        <v>2</v>
      </c>
      <c r="S261" s="681">
        <v>1</v>
      </c>
      <c r="T261" s="748">
        <v>1</v>
      </c>
      <c r="U261" s="704">
        <v>1</v>
      </c>
    </row>
    <row r="262" spans="1:21" ht="14.4" customHeight="1" x14ac:dyDescent="0.3">
      <c r="A262" s="664">
        <v>31</v>
      </c>
      <c r="B262" s="665" t="s">
        <v>549</v>
      </c>
      <c r="C262" s="665" t="s">
        <v>2427</v>
      </c>
      <c r="D262" s="746" t="s">
        <v>3284</v>
      </c>
      <c r="E262" s="747" t="s">
        <v>2453</v>
      </c>
      <c r="F262" s="665" t="s">
        <v>2424</v>
      </c>
      <c r="G262" s="665" t="s">
        <v>2519</v>
      </c>
      <c r="H262" s="665" t="s">
        <v>1188</v>
      </c>
      <c r="I262" s="665" t="s">
        <v>1278</v>
      </c>
      <c r="J262" s="665" t="s">
        <v>578</v>
      </c>
      <c r="K262" s="665" t="s">
        <v>2314</v>
      </c>
      <c r="L262" s="666">
        <v>18.260000000000002</v>
      </c>
      <c r="M262" s="666">
        <v>73.040000000000006</v>
      </c>
      <c r="N262" s="665">
        <v>4</v>
      </c>
      <c r="O262" s="748">
        <v>3.5</v>
      </c>
      <c r="P262" s="666">
        <v>36.520000000000003</v>
      </c>
      <c r="Q262" s="681">
        <v>0.5</v>
      </c>
      <c r="R262" s="665">
        <v>2</v>
      </c>
      <c r="S262" s="681">
        <v>0.5</v>
      </c>
      <c r="T262" s="748">
        <v>1.5</v>
      </c>
      <c r="U262" s="704">
        <v>0.42857142857142855</v>
      </c>
    </row>
    <row r="263" spans="1:21" ht="14.4" customHeight="1" x14ac:dyDescent="0.3">
      <c r="A263" s="664">
        <v>31</v>
      </c>
      <c r="B263" s="665" t="s">
        <v>549</v>
      </c>
      <c r="C263" s="665" t="s">
        <v>2427</v>
      </c>
      <c r="D263" s="746" t="s">
        <v>3284</v>
      </c>
      <c r="E263" s="747" t="s">
        <v>2453</v>
      </c>
      <c r="F263" s="665" t="s">
        <v>2424</v>
      </c>
      <c r="G263" s="665" t="s">
        <v>2519</v>
      </c>
      <c r="H263" s="665" t="s">
        <v>1188</v>
      </c>
      <c r="I263" s="665" t="s">
        <v>1197</v>
      </c>
      <c r="J263" s="665" t="s">
        <v>578</v>
      </c>
      <c r="K263" s="665" t="s">
        <v>2315</v>
      </c>
      <c r="L263" s="666">
        <v>36.54</v>
      </c>
      <c r="M263" s="666">
        <v>73.08</v>
      </c>
      <c r="N263" s="665">
        <v>2</v>
      </c>
      <c r="O263" s="748">
        <v>1.5</v>
      </c>
      <c r="P263" s="666"/>
      <c r="Q263" s="681">
        <v>0</v>
      </c>
      <c r="R263" s="665"/>
      <c r="S263" s="681">
        <v>0</v>
      </c>
      <c r="T263" s="748"/>
      <c r="U263" s="704">
        <v>0</v>
      </c>
    </row>
    <row r="264" spans="1:21" ht="14.4" customHeight="1" x14ac:dyDescent="0.3">
      <c r="A264" s="664">
        <v>31</v>
      </c>
      <c r="B264" s="665" t="s">
        <v>549</v>
      </c>
      <c r="C264" s="665" t="s">
        <v>2427</v>
      </c>
      <c r="D264" s="746" t="s">
        <v>3284</v>
      </c>
      <c r="E264" s="747" t="s">
        <v>2453</v>
      </c>
      <c r="F264" s="665" t="s">
        <v>2424</v>
      </c>
      <c r="G264" s="665" t="s">
        <v>2525</v>
      </c>
      <c r="H264" s="665" t="s">
        <v>550</v>
      </c>
      <c r="I264" s="665" t="s">
        <v>2710</v>
      </c>
      <c r="J264" s="665" t="s">
        <v>1145</v>
      </c>
      <c r="K264" s="665" t="s">
        <v>2711</v>
      </c>
      <c r="L264" s="666">
        <v>34.659999999999997</v>
      </c>
      <c r="M264" s="666">
        <v>69.319999999999993</v>
      </c>
      <c r="N264" s="665">
        <v>2</v>
      </c>
      <c r="O264" s="748">
        <v>1</v>
      </c>
      <c r="P264" s="666"/>
      <c r="Q264" s="681">
        <v>0</v>
      </c>
      <c r="R264" s="665"/>
      <c r="S264" s="681">
        <v>0</v>
      </c>
      <c r="T264" s="748"/>
      <c r="U264" s="704">
        <v>0</v>
      </c>
    </row>
    <row r="265" spans="1:21" ht="14.4" customHeight="1" x14ac:dyDescent="0.3">
      <c r="A265" s="664">
        <v>31</v>
      </c>
      <c r="B265" s="665" t="s">
        <v>549</v>
      </c>
      <c r="C265" s="665" t="s">
        <v>2427</v>
      </c>
      <c r="D265" s="746" t="s">
        <v>3284</v>
      </c>
      <c r="E265" s="747" t="s">
        <v>2453</v>
      </c>
      <c r="F265" s="665" t="s">
        <v>2424</v>
      </c>
      <c r="G265" s="665" t="s">
        <v>2458</v>
      </c>
      <c r="H265" s="665" t="s">
        <v>550</v>
      </c>
      <c r="I265" s="665" t="s">
        <v>696</v>
      </c>
      <c r="J265" s="665" t="s">
        <v>2459</v>
      </c>
      <c r="K265" s="665" t="s">
        <v>2460</v>
      </c>
      <c r="L265" s="666">
        <v>0</v>
      </c>
      <c r="M265" s="666">
        <v>0</v>
      </c>
      <c r="N265" s="665">
        <v>103</v>
      </c>
      <c r="O265" s="748">
        <v>78</v>
      </c>
      <c r="P265" s="666">
        <v>0</v>
      </c>
      <c r="Q265" s="681"/>
      <c r="R265" s="665">
        <v>52</v>
      </c>
      <c r="S265" s="681">
        <v>0.50485436893203883</v>
      </c>
      <c r="T265" s="748">
        <v>36</v>
      </c>
      <c r="U265" s="704">
        <v>0.46153846153846156</v>
      </c>
    </row>
    <row r="266" spans="1:21" ht="14.4" customHeight="1" x14ac:dyDescent="0.3">
      <c r="A266" s="664">
        <v>31</v>
      </c>
      <c r="B266" s="665" t="s">
        <v>549</v>
      </c>
      <c r="C266" s="665" t="s">
        <v>2427</v>
      </c>
      <c r="D266" s="746" t="s">
        <v>3284</v>
      </c>
      <c r="E266" s="747" t="s">
        <v>2453</v>
      </c>
      <c r="F266" s="665" t="s">
        <v>2424</v>
      </c>
      <c r="G266" s="665" t="s">
        <v>2537</v>
      </c>
      <c r="H266" s="665" t="s">
        <v>550</v>
      </c>
      <c r="I266" s="665" t="s">
        <v>1390</v>
      </c>
      <c r="J266" s="665" t="s">
        <v>1387</v>
      </c>
      <c r="K266" s="665" t="s">
        <v>2538</v>
      </c>
      <c r="L266" s="666">
        <v>186.27</v>
      </c>
      <c r="M266" s="666">
        <v>931.35</v>
      </c>
      <c r="N266" s="665">
        <v>5</v>
      </c>
      <c r="O266" s="748">
        <v>3</v>
      </c>
      <c r="P266" s="666">
        <v>931.35</v>
      </c>
      <c r="Q266" s="681">
        <v>1</v>
      </c>
      <c r="R266" s="665">
        <v>5</v>
      </c>
      <c r="S266" s="681">
        <v>1</v>
      </c>
      <c r="T266" s="748">
        <v>3</v>
      </c>
      <c r="U266" s="704">
        <v>1</v>
      </c>
    </row>
    <row r="267" spans="1:21" ht="14.4" customHeight="1" x14ac:dyDescent="0.3">
      <c r="A267" s="664">
        <v>31</v>
      </c>
      <c r="B267" s="665" t="s">
        <v>549</v>
      </c>
      <c r="C267" s="665" t="s">
        <v>2427</v>
      </c>
      <c r="D267" s="746" t="s">
        <v>3284</v>
      </c>
      <c r="E267" s="747" t="s">
        <v>2453</v>
      </c>
      <c r="F267" s="665" t="s">
        <v>2424</v>
      </c>
      <c r="G267" s="665" t="s">
        <v>2539</v>
      </c>
      <c r="H267" s="665" t="s">
        <v>550</v>
      </c>
      <c r="I267" s="665" t="s">
        <v>1434</v>
      </c>
      <c r="J267" s="665" t="s">
        <v>1435</v>
      </c>
      <c r="K267" s="665" t="s">
        <v>2712</v>
      </c>
      <c r="L267" s="666">
        <v>61.97</v>
      </c>
      <c r="M267" s="666">
        <v>61.97</v>
      </c>
      <c r="N267" s="665">
        <v>1</v>
      </c>
      <c r="O267" s="748">
        <v>0.5</v>
      </c>
      <c r="P267" s="666">
        <v>61.97</v>
      </c>
      <c r="Q267" s="681">
        <v>1</v>
      </c>
      <c r="R267" s="665">
        <v>1</v>
      </c>
      <c r="S267" s="681">
        <v>1</v>
      </c>
      <c r="T267" s="748">
        <v>0.5</v>
      </c>
      <c r="U267" s="704">
        <v>1</v>
      </c>
    </row>
    <row r="268" spans="1:21" ht="14.4" customHeight="1" x14ac:dyDescent="0.3">
      <c r="A268" s="664">
        <v>31</v>
      </c>
      <c r="B268" s="665" t="s">
        <v>549</v>
      </c>
      <c r="C268" s="665" t="s">
        <v>2427</v>
      </c>
      <c r="D268" s="746" t="s">
        <v>3284</v>
      </c>
      <c r="E268" s="747" t="s">
        <v>2453</v>
      </c>
      <c r="F268" s="665" t="s">
        <v>2424</v>
      </c>
      <c r="G268" s="665" t="s">
        <v>2547</v>
      </c>
      <c r="H268" s="665" t="s">
        <v>550</v>
      </c>
      <c r="I268" s="665" t="s">
        <v>2713</v>
      </c>
      <c r="J268" s="665" t="s">
        <v>901</v>
      </c>
      <c r="K268" s="665" t="s">
        <v>2714</v>
      </c>
      <c r="L268" s="666">
        <v>0</v>
      </c>
      <c r="M268" s="666">
        <v>0</v>
      </c>
      <c r="N268" s="665">
        <v>1</v>
      </c>
      <c r="O268" s="748">
        <v>0.5</v>
      </c>
      <c r="P268" s="666"/>
      <c r="Q268" s="681"/>
      <c r="R268" s="665"/>
      <c r="S268" s="681">
        <v>0</v>
      </c>
      <c r="T268" s="748"/>
      <c r="U268" s="704">
        <v>0</v>
      </c>
    </row>
    <row r="269" spans="1:21" ht="14.4" customHeight="1" x14ac:dyDescent="0.3">
      <c r="A269" s="664">
        <v>31</v>
      </c>
      <c r="B269" s="665" t="s">
        <v>549</v>
      </c>
      <c r="C269" s="665" t="s">
        <v>2427</v>
      </c>
      <c r="D269" s="746" t="s">
        <v>3284</v>
      </c>
      <c r="E269" s="747" t="s">
        <v>2453</v>
      </c>
      <c r="F269" s="665" t="s">
        <v>2424</v>
      </c>
      <c r="G269" s="665" t="s">
        <v>2547</v>
      </c>
      <c r="H269" s="665" t="s">
        <v>550</v>
      </c>
      <c r="I269" s="665" t="s">
        <v>2694</v>
      </c>
      <c r="J269" s="665" t="s">
        <v>2613</v>
      </c>
      <c r="K269" s="665" t="s">
        <v>2695</v>
      </c>
      <c r="L269" s="666">
        <v>50.32</v>
      </c>
      <c r="M269" s="666">
        <v>352.24</v>
      </c>
      <c r="N269" s="665">
        <v>7</v>
      </c>
      <c r="O269" s="748">
        <v>4</v>
      </c>
      <c r="P269" s="666">
        <v>201.28</v>
      </c>
      <c r="Q269" s="681">
        <v>0.5714285714285714</v>
      </c>
      <c r="R269" s="665">
        <v>4</v>
      </c>
      <c r="S269" s="681">
        <v>0.5714285714285714</v>
      </c>
      <c r="T269" s="748">
        <v>2</v>
      </c>
      <c r="U269" s="704">
        <v>0.5</v>
      </c>
    </row>
    <row r="270" spans="1:21" ht="14.4" customHeight="1" x14ac:dyDescent="0.3">
      <c r="A270" s="664">
        <v>31</v>
      </c>
      <c r="B270" s="665" t="s">
        <v>549</v>
      </c>
      <c r="C270" s="665" t="s">
        <v>2427</v>
      </c>
      <c r="D270" s="746" t="s">
        <v>3284</v>
      </c>
      <c r="E270" s="747" t="s">
        <v>2453</v>
      </c>
      <c r="F270" s="665" t="s">
        <v>2424</v>
      </c>
      <c r="G270" s="665" t="s">
        <v>2547</v>
      </c>
      <c r="H270" s="665" t="s">
        <v>550</v>
      </c>
      <c r="I270" s="665" t="s">
        <v>2715</v>
      </c>
      <c r="J270" s="665" t="s">
        <v>2613</v>
      </c>
      <c r="K270" s="665" t="s">
        <v>2716</v>
      </c>
      <c r="L270" s="666">
        <v>0</v>
      </c>
      <c r="M270" s="666">
        <v>0</v>
      </c>
      <c r="N270" s="665">
        <v>2</v>
      </c>
      <c r="O270" s="748">
        <v>1</v>
      </c>
      <c r="P270" s="666">
        <v>0</v>
      </c>
      <c r="Q270" s="681"/>
      <c r="R270" s="665">
        <v>1</v>
      </c>
      <c r="S270" s="681">
        <v>0.5</v>
      </c>
      <c r="T270" s="748">
        <v>0.5</v>
      </c>
      <c r="U270" s="704">
        <v>0.5</v>
      </c>
    </row>
    <row r="271" spans="1:21" ht="14.4" customHeight="1" x14ac:dyDescent="0.3">
      <c r="A271" s="664">
        <v>31</v>
      </c>
      <c r="B271" s="665" t="s">
        <v>549</v>
      </c>
      <c r="C271" s="665" t="s">
        <v>2427</v>
      </c>
      <c r="D271" s="746" t="s">
        <v>3284</v>
      </c>
      <c r="E271" s="747" t="s">
        <v>2453</v>
      </c>
      <c r="F271" s="665" t="s">
        <v>2426</v>
      </c>
      <c r="G271" s="665" t="s">
        <v>2461</v>
      </c>
      <c r="H271" s="665" t="s">
        <v>550</v>
      </c>
      <c r="I271" s="665" t="s">
        <v>2462</v>
      </c>
      <c r="J271" s="665" t="s">
        <v>2463</v>
      </c>
      <c r="K271" s="665" t="s">
        <v>2464</v>
      </c>
      <c r="L271" s="666">
        <v>35.130000000000003</v>
      </c>
      <c r="M271" s="666">
        <v>6007.2300000000123</v>
      </c>
      <c r="N271" s="665">
        <v>171</v>
      </c>
      <c r="O271" s="748">
        <v>86</v>
      </c>
      <c r="P271" s="666">
        <v>5866.7100000000119</v>
      </c>
      <c r="Q271" s="681">
        <v>0.97660818713450293</v>
      </c>
      <c r="R271" s="665">
        <v>167</v>
      </c>
      <c r="S271" s="681">
        <v>0.97660818713450293</v>
      </c>
      <c r="T271" s="748">
        <v>84</v>
      </c>
      <c r="U271" s="704">
        <v>0.97674418604651159</v>
      </c>
    </row>
    <row r="272" spans="1:21" ht="14.4" customHeight="1" x14ac:dyDescent="0.3">
      <c r="A272" s="664">
        <v>31</v>
      </c>
      <c r="B272" s="665" t="s">
        <v>549</v>
      </c>
      <c r="C272" s="665" t="s">
        <v>2427</v>
      </c>
      <c r="D272" s="746" t="s">
        <v>3284</v>
      </c>
      <c r="E272" s="747" t="s">
        <v>2453</v>
      </c>
      <c r="F272" s="665" t="s">
        <v>2426</v>
      </c>
      <c r="G272" s="665" t="s">
        <v>2465</v>
      </c>
      <c r="H272" s="665" t="s">
        <v>550</v>
      </c>
      <c r="I272" s="665" t="s">
        <v>2466</v>
      </c>
      <c r="J272" s="665" t="s">
        <v>2467</v>
      </c>
      <c r="K272" s="665" t="s">
        <v>2468</v>
      </c>
      <c r="L272" s="666">
        <v>410</v>
      </c>
      <c r="M272" s="666">
        <v>16400</v>
      </c>
      <c r="N272" s="665">
        <v>40</v>
      </c>
      <c r="O272" s="748">
        <v>40</v>
      </c>
      <c r="P272" s="666">
        <v>15580</v>
      </c>
      <c r="Q272" s="681">
        <v>0.95</v>
      </c>
      <c r="R272" s="665">
        <v>38</v>
      </c>
      <c r="S272" s="681">
        <v>0.95</v>
      </c>
      <c r="T272" s="748">
        <v>38</v>
      </c>
      <c r="U272" s="704">
        <v>0.95</v>
      </c>
    </row>
    <row r="273" spans="1:21" ht="14.4" customHeight="1" x14ac:dyDescent="0.3">
      <c r="A273" s="664">
        <v>31</v>
      </c>
      <c r="B273" s="665" t="s">
        <v>549</v>
      </c>
      <c r="C273" s="665" t="s">
        <v>2427</v>
      </c>
      <c r="D273" s="746" t="s">
        <v>3284</v>
      </c>
      <c r="E273" s="747" t="s">
        <v>2453</v>
      </c>
      <c r="F273" s="665" t="s">
        <v>2426</v>
      </c>
      <c r="G273" s="665" t="s">
        <v>2465</v>
      </c>
      <c r="H273" s="665" t="s">
        <v>550</v>
      </c>
      <c r="I273" s="665" t="s">
        <v>2669</v>
      </c>
      <c r="J273" s="665" t="s">
        <v>2670</v>
      </c>
      <c r="K273" s="665" t="s">
        <v>2671</v>
      </c>
      <c r="L273" s="666">
        <v>566</v>
      </c>
      <c r="M273" s="666">
        <v>566</v>
      </c>
      <c r="N273" s="665">
        <v>1</v>
      </c>
      <c r="O273" s="748">
        <v>1</v>
      </c>
      <c r="P273" s="666">
        <v>566</v>
      </c>
      <c r="Q273" s="681">
        <v>1</v>
      </c>
      <c r="R273" s="665">
        <v>1</v>
      </c>
      <c r="S273" s="681">
        <v>1</v>
      </c>
      <c r="T273" s="748">
        <v>1</v>
      </c>
      <c r="U273" s="704">
        <v>1</v>
      </c>
    </row>
    <row r="274" spans="1:21" ht="14.4" customHeight="1" x14ac:dyDescent="0.3">
      <c r="A274" s="664">
        <v>31</v>
      </c>
      <c r="B274" s="665" t="s">
        <v>549</v>
      </c>
      <c r="C274" s="665" t="s">
        <v>2427</v>
      </c>
      <c r="D274" s="746" t="s">
        <v>3284</v>
      </c>
      <c r="E274" s="747" t="s">
        <v>2453</v>
      </c>
      <c r="F274" s="665" t="s">
        <v>2426</v>
      </c>
      <c r="G274" s="665" t="s">
        <v>2469</v>
      </c>
      <c r="H274" s="665" t="s">
        <v>550</v>
      </c>
      <c r="I274" s="665" t="s">
        <v>2615</v>
      </c>
      <c r="J274" s="665" t="s">
        <v>2616</v>
      </c>
      <c r="K274" s="665" t="s">
        <v>2617</v>
      </c>
      <c r="L274" s="666">
        <v>3000</v>
      </c>
      <c r="M274" s="666">
        <v>3000</v>
      </c>
      <c r="N274" s="665">
        <v>1</v>
      </c>
      <c r="O274" s="748">
        <v>1</v>
      </c>
      <c r="P274" s="666">
        <v>3000</v>
      </c>
      <c r="Q274" s="681">
        <v>1</v>
      </c>
      <c r="R274" s="665">
        <v>1</v>
      </c>
      <c r="S274" s="681">
        <v>1</v>
      </c>
      <c r="T274" s="748">
        <v>1</v>
      </c>
      <c r="U274" s="704">
        <v>1</v>
      </c>
    </row>
    <row r="275" spans="1:21" ht="14.4" customHeight="1" x14ac:dyDescent="0.3">
      <c r="A275" s="664">
        <v>31</v>
      </c>
      <c r="B275" s="665" t="s">
        <v>549</v>
      </c>
      <c r="C275" s="665" t="s">
        <v>2427</v>
      </c>
      <c r="D275" s="746" t="s">
        <v>3284</v>
      </c>
      <c r="E275" s="747" t="s">
        <v>2453</v>
      </c>
      <c r="F275" s="665" t="s">
        <v>2426</v>
      </c>
      <c r="G275" s="665" t="s">
        <v>2469</v>
      </c>
      <c r="H275" s="665" t="s">
        <v>550</v>
      </c>
      <c r="I275" s="665" t="s">
        <v>2552</v>
      </c>
      <c r="J275" s="665" t="s">
        <v>2553</v>
      </c>
      <c r="K275" s="665" t="s">
        <v>2554</v>
      </c>
      <c r="L275" s="666">
        <v>199.5</v>
      </c>
      <c r="M275" s="666">
        <v>399</v>
      </c>
      <c r="N275" s="665">
        <v>2</v>
      </c>
      <c r="O275" s="748">
        <v>2</v>
      </c>
      <c r="P275" s="666">
        <v>399</v>
      </c>
      <c r="Q275" s="681">
        <v>1</v>
      </c>
      <c r="R275" s="665">
        <v>2</v>
      </c>
      <c r="S275" s="681">
        <v>1</v>
      </c>
      <c r="T275" s="748">
        <v>2</v>
      </c>
      <c r="U275" s="704">
        <v>1</v>
      </c>
    </row>
    <row r="276" spans="1:21" ht="14.4" customHeight="1" x14ac:dyDescent="0.3">
      <c r="A276" s="664">
        <v>31</v>
      </c>
      <c r="B276" s="665" t="s">
        <v>549</v>
      </c>
      <c r="C276" s="665" t="s">
        <v>2427</v>
      </c>
      <c r="D276" s="746" t="s">
        <v>3284</v>
      </c>
      <c r="E276" s="747" t="s">
        <v>2453</v>
      </c>
      <c r="F276" s="665" t="s">
        <v>2426</v>
      </c>
      <c r="G276" s="665" t="s">
        <v>2469</v>
      </c>
      <c r="H276" s="665" t="s">
        <v>550</v>
      </c>
      <c r="I276" s="665" t="s">
        <v>2555</v>
      </c>
      <c r="J276" s="665" t="s">
        <v>2556</v>
      </c>
      <c r="K276" s="665" t="s">
        <v>2557</v>
      </c>
      <c r="L276" s="666">
        <v>492.18</v>
      </c>
      <c r="M276" s="666">
        <v>6398.3400000000011</v>
      </c>
      <c r="N276" s="665">
        <v>13</v>
      </c>
      <c r="O276" s="748">
        <v>13</v>
      </c>
      <c r="P276" s="666">
        <v>6398.3400000000011</v>
      </c>
      <c r="Q276" s="681">
        <v>1</v>
      </c>
      <c r="R276" s="665">
        <v>13</v>
      </c>
      <c r="S276" s="681">
        <v>1</v>
      </c>
      <c r="T276" s="748">
        <v>13</v>
      </c>
      <c r="U276" s="704">
        <v>1</v>
      </c>
    </row>
    <row r="277" spans="1:21" ht="14.4" customHeight="1" x14ac:dyDescent="0.3">
      <c r="A277" s="664">
        <v>31</v>
      </c>
      <c r="B277" s="665" t="s">
        <v>549</v>
      </c>
      <c r="C277" s="665" t="s">
        <v>2427</v>
      </c>
      <c r="D277" s="746" t="s">
        <v>3284</v>
      </c>
      <c r="E277" s="747" t="s">
        <v>2453</v>
      </c>
      <c r="F277" s="665" t="s">
        <v>2426</v>
      </c>
      <c r="G277" s="665" t="s">
        <v>2469</v>
      </c>
      <c r="H277" s="665" t="s">
        <v>550</v>
      </c>
      <c r="I277" s="665" t="s">
        <v>2637</v>
      </c>
      <c r="J277" s="665" t="s">
        <v>2638</v>
      </c>
      <c r="K277" s="665" t="s">
        <v>2639</v>
      </c>
      <c r="L277" s="666">
        <v>2202.1999999999998</v>
      </c>
      <c r="M277" s="666">
        <v>2202.1999999999998</v>
      </c>
      <c r="N277" s="665">
        <v>1</v>
      </c>
      <c r="O277" s="748">
        <v>1</v>
      </c>
      <c r="P277" s="666"/>
      <c r="Q277" s="681">
        <v>0</v>
      </c>
      <c r="R277" s="665"/>
      <c r="S277" s="681">
        <v>0</v>
      </c>
      <c r="T277" s="748"/>
      <c r="U277" s="704">
        <v>0</v>
      </c>
    </row>
    <row r="278" spans="1:21" ht="14.4" customHeight="1" x14ac:dyDescent="0.3">
      <c r="A278" s="664">
        <v>31</v>
      </c>
      <c r="B278" s="665" t="s">
        <v>549</v>
      </c>
      <c r="C278" s="665" t="s">
        <v>2427</v>
      </c>
      <c r="D278" s="746" t="s">
        <v>3284</v>
      </c>
      <c r="E278" s="747" t="s">
        <v>2453</v>
      </c>
      <c r="F278" s="665" t="s">
        <v>2426</v>
      </c>
      <c r="G278" s="665" t="s">
        <v>2469</v>
      </c>
      <c r="H278" s="665" t="s">
        <v>550</v>
      </c>
      <c r="I278" s="665" t="s">
        <v>2470</v>
      </c>
      <c r="J278" s="665" t="s">
        <v>2471</v>
      </c>
      <c r="K278" s="665" t="s">
        <v>2472</v>
      </c>
      <c r="L278" s="666">
        <v>971.25</v>
      </c>
      <c r="M278" s="666">
        <v>4856.25</v>
      </c>
      <c r="N278" s="665">
        <v>5</v>
      </c>
      <c r="O278" s="748">
        <v>5</v>
      </c>
      <c r="P278" s="666">
        <v>4856.25</v>
      </c>
      <c r="Q278" s="681">
        <v>1</v>
      </c>
      <c r="R278" s="665">
        <v>5</v>
      </c>
      <c r="S278" s="681">
        <v>1</v>
      </c>
      <c r="T278" s="748">
        <v>5</v>
      </c>
      <c r="U278" s="704">
        <v>1</v>
      </c>
    </row>
    <row r="279" spans="1:21" ht="14.4" customHeight="1" x14ac:dyDescent="0.3">
      <c r="A279" s="664">
        <v>31</v>
      </c>
      <c r="B279" s="665" t="s">
        <v>549</v>
      </c>
      <c r="C279" s="665" t="s">
        <v>2427</v>
      </c>
      <c r="D279" s="746" t="s">
        <v>3284</v>
      </c>
      <c r="E279" s="747" t="s">
        <v>2453</v>
      </c>
      <c r="F279" s="665" t="s">
        <v>2426</v>
      </c>
      <c r="G279" s="665" t="s">
        <v>2469</v>
      </c>
      <c r="H279" s="665" t="s">
        <v>550</v>
      </c>
      <c r="I279" s="665" t="s">
        <v>2575</v>
      </c>
      <c r="J279" s="665" t="s">
        <v>2576</v>
      </c>
      <c r="K279" s="665" t="s">
        <v>2577</v>
      </c>
      <c r="L279" s="666">
        <v>1000</v>
      </c>
      <c r="M279" s="666">
        <v>2000</v>
      </c>
      <c r="N279" s="665">
        <v>2</v>
      </c>
      <c r="O279" s="748">
        <v>2</v>
      </c>
      <c r="P279" s="666">
        <v>2000</v>
      </c>
      <c r="Q279" s="681">
        <v>1</v>
      </c>
      <c r="R279" s="665">
        <v>2</v>
      </c>
      <c r="S279" s="681">
        <v>1</v>
      </c>
      <c r="T279" s="748">
        <v>2</v>
      </c>
      <c r="U279" s="704">
        <v>1</v>
      </c>
    </row>
    <row r="280" spans="1:21" ht="14.4" customHeight="1" x14ac:dyDescent="0.3">
      <c r="A280" s="664">
        <v>31</v>
      </c>
      <c r="B280" s="665" t="s">
        <v>549</v>
      </c>
      <c r="C280" s="665" t="s">
        <v>2427</v>
      </c>
      <c r="D280" s="746" t="s">
        <v>3284</v>
      </c>
      <c r="E280" s="747" t="s">
        <v>2453</v>
      </c>
      <c r="F280" s="665" t="s">
        <v>2426</v>
      </c>
      <c r="G280" s="665" t="s">
        <v>2473</v>
      </c>
      <c r="H280" s="665" t="s">
        <v>550</v>
      </c>
      <c r="I280" s="665" t="s">
        <v>2474</v>
      </c>
      <c r="J280" s="665" t="s">
        <v>2475</v>
      </c>
      <c r="K280" s="665" t="s">
        <v>2476</v>
      </c>
      <c r="L280" s="666">
        <v>200</v>
      </c>
      <c r="M280" s="666">
        <v>13600</v>
      </c>
      <c r="N280" s="665">
        <v>68</v>
      </c>
      <c r="O280" s="748">
        <v>34</v>
      </c>
      <c r="P280" s="666">
        <v>13600</v>
      </c>
      <c r="Q280" s="681">
        <v>1</v>
      </c>
      <c r="R280" s="665">
        <v>68</v>
      </c>
      <c r="S280" s="681">
        <v>1</v>
      </c>
      <c r="T280" s="748">
        <v>34</v>
      </c>
      <c r="U280" s="704">
        <v>1</v>
      </c>
    </row>
    <row r="281" spans="1:21" ht="14.4" customHeight="1" x14ac:dyDescent="0.3">
      <c r="A281" s="664">
        <v>31</v>
      </c>
      <c r="B281" s="665" t="s">
        <v>549</v>
      </c>
      <c r="C281" s="665" t="s">
        <v>2429</v>
      </c>
      <c r="D281" s="746" t="s">
        <v>3285</v>
      </c>
      <c r="E281" s="747" t="s">
        <v>2436</v>
      </c>
      <c r="F281" s="665" t="s">
        <v>2424</v>
      </c>
      <c r="G281" s="665" t="s">
        <v>2478</v>
      </c>
      <c r="H281" s="665" t="s">
        <v>550</v>
      </c>
      <c r="I281" s="665" t="s">
        <v>2717</v>
      </c>
      <c r="J281" s="665" t="s">
        <v>807</v>
      </c>
      <c r="K281" s="665" t="s">
        <v>2718</v>
      </c>
      <c r="L281" s="666">
        <v>103.64</v>
      </c>
      <c r="M281" s="666">
        <v>103.64</v>
      </c>
      <c r="N281" s="665">
        <v>1</v>
      </c>
      <c r="O281" s="748">
        <v>0.5</v>
      </c>
      <c r="P281" s="666">
        <v>103.64</v>
      </c>
      <c r="Q281" s="681">
        <v>1</v>
      </c>
      <c r="R281" s="665">
        <v>1</v>
      </c>
      <c r="S281" s="681">
        <v>1</v>
      </c>
      <c r="T281" s="748">
        <v>0.5</v>
      </c>
      <c r="U281" s="704">
        <v>1</v>
      </c>
    </row>
    <row r="282" spans="1:21" ht="14.4" customHeight="1" x14ac:dyDescent="0.3">
      <c r="A282" s="664">
        <v>31</v>
      </c>
      <c r="B282" s="665" t="s">
        <v>549</v>
      </c>
      <c r="C282" s="665" t="s">
        <v>2429</v>
      </c>
      <c r="D282" s="746" t="s">
        <v>3285</v>
      </c>
      <c r="E282" s="747" t="s">
        <v>2436</v>
      </c>
      <c r="F282" s="665" t="s">
        <v>2424</v>
      </c>
      <c r="G282" s="665" t="s">
        <v>2455</v>
      </c>
      <c r="H282" s="665" t="s">
        <v>1188</v>
      </c>
      <c r="I282" s="665" t="s">
        <v>2515</v>
      </c>
      <c r="J282" s="665" t="s">
        <v>1345</v>
      </c>
      <c r="K282" s="665" t="s">
        <v>2250</v>
      </c>
      <c r="L282" s="666">
        <v>815.1</v>
      </c>
      <c r="M282" s="666">
        <v>1630.2</v>
      </c>
      <c r="N282" s="665">
        <v>2</v>
      </c>
      <c r="O282" s="748">
        <v>1</v>
      </c>
      <c r="P282" s="666">
        <v>1630.2</v>
      </c>
      <c r="Q282" s="681">
        <v>1</v>
      </c>
      <c r="R282" s="665">
        <v>2</v>
      </c>
      <c r="S282" s="681">
        <v>1</v>
      </c>
      <c r="T282" s="748">
        <v>1</v>
      </c>
      <c r="U282" s="704">
        <v>1</v>
      </c>
    </row>
    <row r="283" spans="1:21" ht="14.4" customHeight="1" x14ac:dyDescent="0.3">
      <c r="A283" s="664">
        <v>31</v>
      </c>
      <c r="B283" s="665" t="s">
        <v>549</v>
      </c>
      <c r="C283" s="665" t="s">
        <v>2429</v>
      </c>
      <c r="D283" s="746" t="s">
        <v>3285</v>
      </c>
      <c r="E283" s="747" t="s">
        <v>2436</v>
      </c>
      <c r="F283" s="665" t="s">
        <v>2424</v>
      </c>
      <c r="G283" s="665" t="s">
        <v>2519</v>
      </c>
      <c r="H283" s="665" t="s">
        <v>550</v>
      </c>
      <c r="I283" s="665" t="s">
        <v>2520</v>
      </c>
      <c r="J283" s="665" t="s">
        <v>578</v>
      </c>
      <c r="K283" s="665" t="s">
        <v>2521</v>
      </c>
      <c r="L283" s="666">
        <v>36.54</v>
      </c>
      <c r="M283" s="666">
        <v>36.54</v>
      </c>
      <c r="N283" s="665">
        <v>1</v>
      </c>
      <c r="O283" s="748">
        <v>1</v>
      </c>
      <c r="P283" s="666">
        <v>36.54</v>
      </c>
      <c r="Q283" s="681">
        <v>1</v>
      </c>
      <c r="R283" s="665">
        <v>1</v>
      </c>
      <c r="S283" s="681">
        <v>1</v>
      </c>
      <c r="T283" s="748">
        <v>1</v>
      </c>
      <c r="U283" s="704">
        <v>1</v>
      </c>
    </row>
    <row r="284" spans="1:21" ht="14.4" customHeight="1" x14ac:dyDescent="0.3">
      <c r="A284" s="664">
        <v>31</v>
      </c>
      <c r="B284" s="665" t="s">
        <v>549</v>
      </c>
      <c r="C284" s="665" t="s">
        <v>2429</v>
      </c>
      <c r="D284" s="746" t="s">
        <v>3285</v>
      </c>
      <c r="E284" s="747" t="s">
        <v>2436</v>
      </c>
      <c r="F284" s="665" t="s">
        <v>2424</v>
      </c>
      <c r="G284" s="665" t="s">
        <v>2522</v>
      </c>
      <c r="H284" s="665" t="s">
        <v>550</v>
      </c>
      <c r="I284" s="665" t="s">
        <v>1957</v>
      </c>
      <c r="J284" s="665" t="s">
        <v>674</v>
      </c>
      <c r="K284" s="665" t="s">
        <v>2719</v>
      </c>
      <c r="L284" s="666">
        <v>301.2</v>
      </c>
      <c r="M284" s="666">
        <v>301.2</v>
      </c>
      <c r="N284" s="665">
        <v>1</v>
      </c>
      <c r="O284" s="748">
        <v>0.5</v>
      </c>
      <c r="P284" s="666">
        <v>301.2</v>
      </c>
      <c r="Q284" s="681">
        <v>1</v>
      </c>
      <c r="R284" s="665">
        <v>1</v>
      </c>
      <c r="S284" s="681">
        <v>1</v>
      </c>
      <c r="T284" s="748">
        <v>0.5</v>
      </c>
      <c r="U284" s="704">
        <v>1</v>
      </c>
    </row>
    <row r="285" spans="1:21" ht="14.4" customHeight="1" x14ac:dyDescent="0.3">
      <c r="A285" s="664">
        <v>31</v>
      </c>
      <c r="B285" s="665" t="s">
        <v>549</v>
      </c>
      <c r="C285" s="665" t="s">
        <v>2429</v>
      </c>
      <c r="D285" s="746" t="s">
        <v>3285</v>
      </c>
      <c r="E285" s="747" t="s">
        <v>2436</v>
      </c>
      <c r="F285" s="665" t="s">
        <v>2424</v>
      </c>
      <c r="G285" s="665" t="s">
        <v>2522</v>
      </c>
      <c r="H285" s="665" t="s">
        <v>550</v>
      </c>
      <c r="I285" s="665" t="s">
        <v>2720</v>
      </c>
      <c r="J285" s="665" t="s">
        <v>674</v>
      </c>
      <c r="K285" s="665" t="s">
        <v>2719</v>
      </c>
      <c r="L285" s="666">
        <v>185.26</v>
      </c>
      <c r="M285" s="666">
        <v>185.26</v>
      </c>
      <c r="N285" s="665">
        <v>1</v>
      </c>
      <c r="O285" s="748">
        <v>1</v>
      </c>
      <c r="P285" s="666">
        <v>185.26</v>
      </c>
      <c r="Q285" s="681">
        <v>1</v>
      </c>
      <c r="R285" s="665">
        <v>1</v>
      </c>
      <c r="S285" s="681">
        <v>1</v>
      </c>
      <c r="T285" s="748">
        <v>1</v>
      </c>
      <c r="U285" s="704">
        <v>1</v>
      </c>
    </row>
    <row r="286" spans="1:21" ht="14.4" customHeight="1" x14ac:dyDescent="0.3">
      <c r="A286" s="664">
        <v>31</v>
      </c>
      <c r="B286" s="665" t="s">
        <v>549</v>
      </c>
      <c r="C286" s="665" t="s">
        <v>2429</v>
      </c>
      <c r="D286" s="746" t="s">
        <v>3285</v>
      </c>
      <c r="E286" s="747" t="s">
        <v>2436</v>
      </c>
      <c r="F286" s="665" t="s">
        <v>2426</v>
      </c>
      <c r="G286" s="665" t="s">
        <v>2469</v>
      </c>
      <c r="H286" s="665" t="s">
        <v>550</v>
      </c>
      <c r="I286" s="665" t="s">
        <v>2567</v>
      </c>
      <c r="J286" s="665" t="s">
        <v>2568</v>
      </c>
      <c r="K286" s="665" t="s">
        <v>2569</v>
      </c>
      <c r="L286" s="666">
        <v>350</v>
      </c>
      <c r="M286" s="666">
        <v>1400</v>
      </c>
      <c r="N286" s="665">
        <v>4</v>
      </c>
      <c r="O286" s="748">
        <v>4</v>
      </c>
      <c r="P286" s="666">
        <v>1400</v>
      </c>
      <c r="Q286" s="681">
        <v>1</v>
      </c>
      <c r="R286" s="665">
        <v>4</v>
      </c>
      <c r="S286" s="681">
        <v>1</v>
      </c>
      <c r="T286" s="748">
        <v>4</v>
      </c>
      <c r="U286" s="704">
        <v>1</v>
      </c>
    </row>
    <row r="287" spans="1:21" ht="14.4" customHeight="1" x14ac:dyDescent="0.3">
      <c r="A287" s="664">
        <v>31</v>
      </c>
      <c r="B287" s="665" t="s">
        <v>549</v>
      </c>
      <c r="C287" s="665" t="s">
        <v>2429</v>
      </c>
      <c r="D287" s="746" t="s">
        <v>3285</v>
      </c>
      <c r="E287" s="747" t="s">
        <v>2436</v>
      </c>
      <c r="F287" s="665" t="s">
        <v>2426</v>
      </c>
      <c r="G287" s="665" t="s">
        <v>2469</v>
      </c>
      <c r="H287" s="665" t="s">
        <v>550</v>
      </c>
      <c r="I287" s="665" t="s">
        <v>2575</v>
      </c>
      <c r="J287" s="665" t="s">
        <v>2576</v>
      </c>
      <c r="K287" s="665" t="s">
        <v>2577</v>
      </c>
      <c r="L287" s="666">
        <v>1000</v>
      </c>
      <c r="M287" s="666">
        <v>1000</v>
      </c>
      <c r="N287" s="665">
        <v>1</v>
      </c>
      <c r="O287" s="748">
        <v>1</v>
      </c>
      <c r="P287" s="666"/>
      <c r="Q287" s="681">
        <v>0</v>
      </c>
      <c r="R287" s="665"/>
      <c r="S287" s="681">
        <v>0</v>
      </c>
      <c r="T287" s="748"/>
      <c r="U287" s="704">
        <v>0</v>
      </c>
    </row>
    <row r="288" spans="1:21" ht="14.4" customHeight="1" x14ac:dyDescent="0.3">
      <c r="A288" s="664">
        <v>31</v>
      </c>
      <c r="B288" s="665" t="s">
        <v>549</v>
      </c>
      <c r="C288" s="665" t="s">
        <v>2429</v>
      </c>
      <c r="D288" s="746" t="s">
        <v>3285</v>
      </c>
      <c r="E288" s="747" t="s">
        <v>2437</v>
      </c>
      <c r="F288" s="665" t="s">
        <v>2424</v>
      </c>
      <c r="G288" s="665" t="s">
        <v>2454</v>
      </c>
      <c r="H288" s="665" t="s">
        <v>1188</v>
      </c>
      <c r="I288" s="665" t="s">
        <v>1485</v>
      </c>
      <c r="J288" s="665" t="s">
        <v>2285</v>
      </c>
      <c r="K288" s="665" t="s">
        <v>2286</v>
      </c>
      <c r="L288" s="666">
        <v>149.52000000000001</v>
      </c>
      <c r="M288" s="666">
        <v>149.52000000000001</v>
      </c>
      <c r="N288" s="665">
        <v>1</v>
      </c>
      <c r="O288" s="748"/>
      <c r="P288" s="666">
        <v>149.52000000000001</v>
      </c>
      <c r="Q288" s="681">
        <v>1</v>
      </c>
      <c r="R288" s="665">
        <v>1</v>
      </c>
      <c r="S288" s="681">
        <v>1</v>
      </c>
      <c r="T288" s="748"/>
      <c r="U288" s="704"/>
    </row>
    <row r="289" spans="1:21" ht="14.4" customHeight="1" x14ac:dyDescent="0.3">
      <c r="A289" s="664">
        <v>31</v>
      </c>
      <c r="B289" s="665" t="s">
        <v>549</v>
      </c>
      <c r="C289" s="665" t="s">
        <v>2429</v>
      </c>
      <c r="D289" s="746" t="s">
        <v>3285</v>
      </c>
      <c r="E289" s="747" t="s">
        <v>2437</v>
      </c>
      <c r="F289" s="665" t="s">
        <v>2424</v>
      </c>
      <c r="G289" s="665" t="s">
        <v>2454</v>
      </c>
      <c r="H289" s="665" t="s">
        <v>550</v>
      </c>
      <c r="I289" s="665" t="s">
        <v>2708</v>
      </c>
      <c r="J289" s="665" t="s">
        <v>2595</v>
      </c>
      <c r="K289" s="665" t="s">
        <v>2709</v>
      </c>
      <c r="L289" s="666">
        <v>149.52000000000001</v>
      </c>
      <c r="M289" s="666">
        <v>299.04000000000002</v>
      </c>
      <c r="N289" s="665">
        <v>2</v>
      </c>
      <c r="O289" s="748"/>
      <c r="P289" s="666">
        <v>149.52000000000001</v>
      </c>
      <c r="Q289" s="681">
        <v>0.5</v>
      </c>
      <c r="R289" s="665">
        <v>1</v>
      </c>
      <c r="S289" s="681">
        <v>0.5</v>
      </c>
      <c r="T289" s="748"/>
      <c r="U289" s="704"/>
    </row>
    <row r="290" spans="1:21" ht="14.4" customHeight="1" x14ac:dyDescent="0.3">
      <c r="A290" s="664">
        <v>31</v>
      </c>
      <c r="B290" s="665" t="s">
        <v>549</v>
      </c>
      <c r="C290" s="665" t="s">
        <v>2429</v>
      </c>
      <c r="D290" s="746" t="s">
        <v>3285</v>
      </c>
      <c r="E290" s="747" t="s">
        <v>2437</v>
      </c>
      <c r="F290" s="665" t="s">
        <v>2424</v>
      </c>
      <c r="G290" s="665" t="s">
        <v>2454</v>
      </c>
      <c r="H290" s="665" t="s">
        <v>550</v>
      </c>
      <c r="I290" s="665" t="s">
        <v>2594</v>
      </c>
      <c r="J290" s="665" t="s">
        <v>2595</v>
      </c>
      <c r="K290" s="665" t="s">
        <v>2596</v>
      </c>
      <c r="L290" s="666">
        <v>149.52000000000001</v>
      </c>
      <c r="M290" s="666">
        <v>149.52000000000001</v>
      </c>
      <c r="N290" s="665">
        <v>1</v>
      </c>
      <c r="O290" s="748"/>
      <c r="P290" s="666">
        <v>149.52000000000001</v>
      </c>
      <c r="Q290" s="681">
        <v>1</v>
      </c>
      <c r="R290" s="665">
        <v>1</v>
      </c>
      <c r="S290" s="681">
        <v>1</v>
      </c>
      <c r="T290" s="748"/>
      <c r="U290" s="704"/>
    </row>
    <row r="291" spans="1:21" ht="14.4" customHeight="1" x14ac:dyDescent="0.3">
      <c r="A291" s="664">
        <v>31</v>
      </c>
      <c r="B291" s="665" t="s">
        <v>549</v>
      </c>
      <c r="C291" s="665" t="s">
        <v>2429</v>
      </c>
      <c r="D291" s="746" t="s">
        <v>3285</v>
      </c>
      <c r="E291" s="747" t="s">
        <v>2437</v>
      </c>
      <c r="F291" s="665" t="s">
        <v>2424</v>
      </c>
      <c r="G291" s="665" t="s">
        <v>2488</v>
      </c>
      <c r="H291" s="665" t="s">
        <v>550</v>
      </c>
      <c r="I291" s="665" t="s">
        <v>2489</v>
      </c>
      <c r="J291" s="665" t="s">
        <v>1474</v>
      </c>
      <c r="K291" s="665" t="s">
        <v>2490</v>
      </c>
      <c r="L291" s="666">
        <v>391.67</v>
      </c>
      <c r="M291" s="666">
        <v>783.34</v>
      </c>
      <c r="N291" s="665">
        <v>2</v>
      </c>
      <c r="O291" s="748"/>
      <c r="P291" s="666">
        <v>391.67</v>
      </c>
      <c r="Q291" s="681">
        <v>0.5</v>
      </c>
      <c r="R291" s="665">
        <v>1</v>
      </c>
      <c r="S291" s="681">
        <v>0.5</v>
      </c>
      <c r="T291" s="748"/>
      <c r="U291" s="704"/>
    </row>
    <row r="292" spans="1:21" ht="14.4" customHeight="1" x14ac:dyDescent="0.3">
      <c r="A292" s="664">
        <v>31</v>
      </c>
      <c r="B292" s="665" t="s">
        <v>549</v>
      </c>
      <c r="C292" s="665" t="s">
        <v>2429</v>
      </c>
      <c r="D292" s="746" t="s">
        <v>3285</v>
      </c>
      <c r="E292" s="747" t="s">
        <v>2437</v>
      </c>
      <c r="F292" s="665" t="s">
        <v>2424</v>
      </c>
      <c r="G292" s="665" t="s">
        <v>2491</v>
      </c>
      <c r="H292" s="665" t="s">
        <v>550</v>
      </c>
      <c r="I292" s="665" t="s">
        <v>2721</v>
      </c>
      <c r="J292" s="665" t="s">
        <v>2722</v>
      </c>
      <c r="K292" s="665" t="s">
        <v>2321</v>
      </c>
      <c r="L292" s="666">
        <v>0</v>
      </c>
      <c r="M292" s="666">
        <v>0</v>
      </c>
      <c r="N292" s="665">
        <v>2</v>
      </c>
      <c r="O292" s="748"/>
      <c r="P292" s="666">
        <v>0</v>
      </c>
      <c r="Q292" s="681"/>
      <c r="R292" s="665">
        <v>1</v>
      </c>
      <c r="S292" s="681">
        <v>0.5</v>
      </c>
      <c r="T292" s="748"/>
      <c r="U292" s="704"/>
    </row>
    <row r="293" spans="1:21" ht="14.4" customHeight="1" x14ac:dyDescent="0.3">
      <c r="A293" s="664">
        <v>31</v>
      </c>
      <c r="B293" s="665" t="s">
        <v>549</v>
      </c>
      <c r="C293" s="665" t="s">
        <v>2429</v>
      </c>
      <c r="D293" s="746" t="s">
        <v>3285</v>
      </c>
      <c r="E293" s="747" t="s">
        <v>2437</v>
      </c>
      <c r="F293" s="665" t="s">
        <v>2424</v>
      </c>
      <c r="G293" s="665" t="s">
        <v>2491</v>
      </c>
      <c r="H293" s="665" t="s">
        <v>550</v>
      </c>
      <c r="I293" s="665" t="s">
        <v>2723</v>
      </c>
      <c r="J293" s="665" t="s">
        <v>2722</v>
      </c>
      <c r="K293" s="665" t="s">
        <v>2724</v>
      </c>
      <c r="L293" s="666">
        <v>48.72</v>
      </c>
      <c r="M293" s="666">
        <v>97.44</v>
      </c>
      <c r="N293" s="665">
        <v>2</v>
      </c>
      <c r="O293" s="748"/>
      <c r="P293" s="666">
        <v>48.72</v>
      </c>
      <c r="Q293" s="681">
        <v>0.5</v>
      </c>
      <c r="R293" s="665">
        <v>1</v>
      </c>
      <c r="S293" s="681">
        <v>0.5</v>
      </c>
      <c r="T293" s="748"/>
      <c r="U293" s="704"/>
    </row>
    <row r="294" spans="1:21" ht="14.4" customHeight="1" x14ac:dyDescent="0.3">
      <c r="A294" s="664">
        <v>31</v>
      </c>
      <c r="B294" s="665" t="s">
        <v>549</v>
      </c>
      <c r="C294" s="665" t="s">
        <v>2429</v>
      </c>
      <c r="D294" s="746" t="s">
        <v>3285</v>
      </c>
      <c r="E294" s="747" t="s">
        <v>2437</v>
      </c>
      <c r="F294" s="665" t="s">
        <v>2424</v>
      </c>
      <c r="G294" s="665" t="s">
        <v>2725</v>
      </c>
      <c r="H294" s="665" t="s">
        <v>550</v>
      </c>
      <c r="I294" s="665" t="s">
        <v>2726</v>
      </c>
      <c r="J294" s="665" t="s">
        <v>2727</v>
      </c>
      <c r="K294" s="665" t="s">
        <v>2728</v>
      </c>
      <c r="L294" s="666">
        <v>815.1</v>
      </c>
      <c r="M294" s="666">
        <v>1630.2</v>
      </c>
      <c r="N294" s="665">
        <v>2</v>
      </c>
      <c r="O294" s="748"/>
      <c r="P294" s="666">
        <v>1630.2</v>
      </c>
      <c r="Q294" s="681">
        <v>1</v>
      </c>
      <c r="R294" s="665">
        <v>2</v>
      </c>
      <c r="S294" s="681">
        <v>1</v>
      </c>
      <c r="T294" s="748"/>
      <c r="U294" s="704"/>
    </row>
    <row r="295" spans="1:21" ht="14.4" customHeight="1" x14ac:dyDescent="0.3">
      <c r="A295" s="664">
        <v>31</v>
      </c>
      <c r="B295" s="665" t="s">
        <v>549</v>
      </c>
      <c r="C295" s="665" t="s">
        <v>2429</v>
      </c>
      <c r="D295" s="746" t="s">
        <v>3285</v>
      </c>
      <c r="E295" s="747" t="s">
        <v>2437</v>
      </c>
      <c r="F295" s="665" t="s">
        <v>2424</v>
      </c>
      <c r="G295" s="665" t="s">
        <v>2729</v>
      </c>
      <c r="H295" s="665" t="s">
        <v>550</v>
      </c>
      <c r="I295" s="665" t="s">
        <v>2730</v>
      </c>
      <c r="J295" s="665" t="s">
        <v>2731</v>
      </c>
      <c r="K295" s="665" t="s">
        <v>2732</v>
      </c>
      <c r="L295" s="666">
        <v>0</v>
      </c>
      <c r="M295" s="666">
        <v>0</v>
      </c>
      <c r="N295" s="665">
        <v>1</v>
      </c>
      <c r="O295" s="748"/>
      <c r="P295" s="666"/>
      <c r="Q295" s="681"/>
      <c r="R295" s="665"/>
      <c r="S295" s="681">
        <v>0</v>
      </c>
      <c r="T295" s="748"/>
      <c r="U295" s="704"/>
    </row>
    <row r="296" spans="1:21" ht="14.4" customHeight="1" x14ac:dyDescent="0.3">
      <c r="A296" s="664">
        <v>31</v>
      </c>
      <c r="B296" s="665" t="s">
        <v>549</v>
      </c>
      <c r="C296" s="665" t="s">
        <v>2429</v>
      </c>
      <c r="D296" s="746" t="s">
        <v>3285</v>
      </c>
      <c r="E296" s="747" t="s">
        <v>2437</v>
      </c>
      <c r="F296" s="665" t="s">
        <v>2424</v>
      </c>
      <c r="G296" s="665" t="s">
        <v>2509</v>
      </c>
      <c r="H296" s="665" t="s">
        <v>550</v>
      </c>
      <c r="I296" s="665" t="s">
        <v>1413</v>
      </c>
      <c r="J296" s="665" t="s">
        <v>1414</v>
      </c>
      <c r="K296" s="665" t="s">
        <v>2510</v>
      </c>
      <c r="L296" s="666">
        <v>132.97999999999999</v>
      </c>
      <c r="M296" s="666">
        <v>132.97999999999999</v>
      </c>
      <c r="N296" s="665">
        <v>1</v>
      </c>
      <c r="O296" s="748"/>
      <c r="P296" s="666">
        <v>132.97999999999999</v>
      </c>
      <c r="Q296" s="681">
        <v>1</v>
      </c>
      <c r="R296" s="665">
        <v>1</v>
      </c>
      <c r="S296" s="681">
        <v>1</v>
      </c>
      <c r="T296" s="748"/>
      <c r="U296" s="704"/>
    </row>
    <row r="297" spans="1:21" ht="14.4" customHeight="1" x14ac:dyDescent="0.3">
      <c r="A297" s="664">
        <v>31</v>
      </c>
      <c r="B297" s="665" t="s">
        <v>549</v>
      </c>
      <c r="C297" s="665" t="s">
        <v>2429</v>
      </c>
      <c r="D297" s="746" t="s">
        <v>3285</v>
      </c>
      <c r="E297" s="747" t="s">
        <v>2437</v>
      </c>
      <c r="F297" s="665" t="s">
        <v>2424</v>
      </c>
      <c r="G297" s="665" t="s">
        <v>2455</v>
      </c>
      <c r="H297" s="665" t="s">
        <v>1188</v>
      </c>
      <c r="I297" s="665" t="s">
        <v>2456</v>
      </c>
      <c r="J297" s="665" t="s">
        <v>1345</v>
      </c>
      <c r="K297" s="665" t="s">
        <v>2457</v>
      </c>
      <c r="L297" s="666">
        <v>543.39</v>
      </c>
      <c r="M297" s="666">
        <v>4347.12</v>
      </c>
      <c r="N297" s="665">
        <v>8</v>
      </c>
      <c r="O297" s="748"/>
      <c r="P297" s="666">
        <v>4347.12</v>
      </c>
      <c r="Q297" s="681">
        <v>1</v>
      </c>
      <c r="R297" s="665">
        <v>8</v>
      </c>
      <c r="S297" s="681">
        <v>1</v>
      </c>
      <c r="T297" s="748"/>
      <c r="U297" s="704"/>
    </row>
    <row r="298" spans="1:21" ht="14.4" customHeight="1" x14ac:dyDescent="0.3">
      <c r="A298" s="664">
        <v>31</v>
      </c>
      <c r="B298" s="665" t="s">
        <v>549</v>
      </c>
      <c r="C298" s="665" t="s">
        <v>2429</v>
      </c>
      <c r="D298" s="746" t="s">
        <v>3285</v>
      </c>
      <c r="E298" s="747" t="s">
        <v>2437</v>
      </c>
      <c r="F298" s="665" t="s">
        <v>2424</v>
      </c>
      <c r="G298" s="665" t="s">
        <v>2455</v>
      </c>
      <c r="H298" s="665" t="s">
        <v>1188</v>
      </c>
      <c r="I298" s="665" t="s">
        <v>2515</v>
      </c>
      <c r="J298" s="665" t="s">
        <v>1345</v>
      </c>
      <c r="K298" s="665" t="s">
        <v>2250</v>
      </c>
      <c r="L298" s="666">
        <v>815.1</v>
      </c>
      <c r="M298" s="666">
        <v>3260.4</v>
      </c>
      <c r="N298" s="665">
        <v>4</v>
      </c>
      <c r="O298" s="748"/>
      <c r="P298" s="666">
        <v>3260.4</v>
      </c>
      <c r="Q298" s="681">
        <v>1</v>
      </c>
      <c r="R298" s="665">
        <v>4</v>
      </c>
      <c r="S298" s="681">
        <v>1</v>
      </c>
      <c r="T298" s="748"/>
      <c r="U298" s="704"/>
    </row>
    <row r="299" spans="1:21" ht="14.4" customHeight="1" x14ac:dyDescent="0.3">
      <c r="A299" s="664">
        <v>31</v>
      </c>
      <c r="B299" s="665" t="s">
        <v>549</v>
      </c>
      <c r="C299" s="665" t="s">
        <v>2429</v>
      </c>
      <c r="D299" s="746" t="s">
        <v>3285</v>
      </c>
      <c r="E299" s="747" t="s">
        <v>2437</v>
      </c>
      <c r="F299" s="665" t="s">
        <v>2424</v>
      </c>
      <c r="G299" s="665" t="s">
        <v>2455</v>
      </c>
      <c r="H299" s="665" t="s">
        <v>1188</v>
      </c>
      <c r="I299" s="665" t="s">
        <v>2516</v>
      </c>
      <c r="J299" s="665" t="s">
        <v>1345</v>
      </c>
      <c r="K299" s="665" t="s">
        <v>2517</v>
      </c>
      <c r="L299" s="666">
        <v>923.74</v>
      </c>
      <c r="M299" s="666">
        <v>923.74</v>
      </c>
      <c r="N299" s="665">
        <v>1</v>
      </c>
      <c r="O299" s="748"/>
      <c r="P299" s="666">
        <v>923.74</v>
      </c>
      <c r="Q299" s="681">
        <v>1</v>
      </c>
      <c r="R299" s="665">
        <v>1</v>
      </c>
      <c r="S299" s="681">
        <v>1</v>
      </c>
      <c r="T299" s="748"/>
      <c r="U299" s="704"/>
    </row>
    <row r="300" spans="1:21" ht="14.4" customHeight="1" x14ac:dyDescent="0.3">
      <c r="A300" s="664">
        <v>31</v>
      </c>
      <c r="B300" s="665" t="s">
        <v>549</v>
      </c>
      <c r="C300" s="665" t="s">
        <v>2429</v>
      </c>
      <c r="D300" s="746" t="s">
        <v>3285</v>
      </c>
      <c r="E300" s="747" t="s">
        <v>2437</v>
      </c>
      <c r="F300" s="665" t="s">
        <v>2424</v>
      </c>
      <c r="G300" s="665" t="s">
        <v>2733</v>
      </c>
      <c r="H300" s="665" t="s">
        <v>550</v>
      </c>
      <c r="I300" s="665" t="s">
        <v>2734</v>
      </c>
      <c r="J300" s="665" t="s">
        <v>1402</v>
      </c>
      <c r="K300" s="665" t="s">
        <v>2735</v>
      </c>
      <c r="L300" s="666">
        <v>0</v>
      </c>
      <c r="M300" s="666">
        <v>0</v>
      </c>
      <c r="N300" s="665">
        <v>1</v>
      </c>
      <c r="O300" s="748"/>
      <c r="P300" s="666">
        <v>0</v>
      </c>
      <c r="Q300" s="681"/>
      <c r="R300" s="665">
        <v>1</v>
      </c>
      <c r="S300" s="681">
        <v>1</v>
      </c>
      <c r="T300" s="748"/>
      <c r="U300" s="704"/>
    </row>
    <row r="301" spans="1:21" ht="14.4" customHeight="1" x14ac:dyDescent="0.3">
      <c r="A301" s="664">
        <v>31</v>
      </c>
      <c r="B301" s="665" t="s">
        <v>549</v>
      </c>
      <c r="C301" s="665" t="s">
        <v>2429</v>
      </c>
      <c r="D301" s="746" t="s">
        <v>3285</v>
      </c>
      <c r="E301" s="747" t="s">
        <v>2437</v>
      </c>
      <c r="F301" s="665" t="s">
        <v>2424</v>
      </c>
      <c r="G301" s="665" t="s">
        <v>2458</v>
      </c>
      <c r="H301" s="665" t="s">
        <v>550</v>
      </c>
      <c r="I301" s="665" t="s">
        <v>696</v>
      </c>
      <c r="J301" s="665" t="s">
        <v>2459</v>
      </c>
      <c r="K301" s="665" t="s">
        <v>2460</v>
      </c>
      <c r="L301" s="666">
        <v>0</v>
      </c>
      <c r="M301" s="666">
        <v>0</v>
      </c>
      <c r="N301" s="665">
        <v>3</v>
      </c>
      <c r="O301" s="748"/>
      <c r="P301" s="666">
        <v>0</v>
      </c>
      <c r="Q301" s="681"/>
      <c r="R301" s="665">
        <v>3</v>
      </c>
      <c r="S301" s="681">
        <v>1</v>
      </c>
      <c r="T301" s="748"/>
      <c r="U301" s="704"/>
    </row>
    <row r="302" spans="1:21" ht="14.4" customHeight="1" x14ac:dyDescent="0.3">
      <c r="A302" s="664">
        <v>31</v>
      </c>
      <c r="B302" s="665" t="s">
        <v>549</v>
      </c>
      <c r="C302" s="665" t="s">
        <v>2429</v>
      </c>
      <c r="D302" s="746" t="s">
        <v>3285</v>
      </c>
      <c r="E302" s="747" t="s">
        <v>2437</v>
      </c>
      <c r="F302" s="665" t="s">
        <v>2424</v>
      </c>
      <c r="G302" s="665" t="s">
        <v>2537</v>
      </c>
      <c r="H302" s="665" t="s">
        <v>550</v>
      </c>
      <c r="I302" s="665" t="s">
        <v>1390</v>
      </c>
      <c r="J302" s="665" t="s">
        <v>1387</v>
      </c>
      <c r="K302" s="665" t="s">
        <v>2538</v>
      </c>
      <c r="L302" s="666">
        <v>186.27</v>
      </c>
      <c r="M302" s="666">
        <v>186.27</v>
      </c>
      <c r="N302" s="665">
        <v>1</v>
      </c>
      <c r="O302" s="748"/>
      <c r="P302" s="666">
        <v>186.27</v>
      </c>
      <c r="Q302" s="681">
        <v>1</v>
      </c>
      <c r="R302" s="665">
        <v>1</v>
      </c>
      <c r="S302" s="681">
        <v>1</v>
      </c>
      <c r="T302" s="748"/>
      <c r="U302" s="704"/>
    </row>
    <row r="303" spans="1:21" ht="14.4" customHeight="1" x14ac:dyDescent="0.3">
      <c r="A303" s="664">
        <v>31</v>
      </c>
      <c r="B303" s="665" t="s">
        <v>549</v>
      </c>
      <c r="C303" s="665" t="s">
        <v>2429</v>
      </c>
      <c r="D303" s="746" t="s">
        <v>3285</v>
      </c>
      <c r="E303" s="747" t="s">
        <v>2437</v>
      </c>
      <c r="F303" s="665" t="s">
        <v>2424</v>
      </c>
      <c r="G303" s="665" t="s">
        <v>2539</v>
      </c>
      <c r="H303" s="665" t="s">
        <v>550</v>
      </c>
      <c r="I303" s="665" t="s">
        <v>1434</v>
      </c>
      <c r="J303" s="665" t="s">
        <v>1435</v>
      </c>
      <c r="K303" s="665" t="s">
        <v>2712</v>
      </c>
      <c r="L303" s="666">
        <v>61.97</v>
      </c>
      <c r="M303" s="666">
        <v>371.82</v>
      </c>
      <c r="N303" s="665">
        <v>6</v>
      </c>
      <c r="O303" s="748"/>
      <c r="P303" s="666">
        <v>371.82</v>
      </c>
      <c r="Q303" s="681">
        <v>1</v>
      </c>
      <c r="R303" s="665">
        <v>6</v>
      </c>
      <c r="S303" s="681">
        <v>1</v>
      </c>
      <c r="T303" s="748"/>
      <c r="U303" s="704"/>
    </row>
    <row r="304" spans="1:21" ht="14.4" customHeight="1" x14ac:dyDescent="0.3">
      <c r="A304" s="664">
        <v>31</v>
      </c>
      <c r="B304" s="665" t="s">
        <v>549</v>
      </c>
      <c r="C304" s="665" t="s">
        <v>2429</v>
      </c>
      <c r="D304" s="746" t="s">
        <v>3285</v>
      </c>
      <c r="E304" s="747" t="s">
        <v>2437</v>
      </c>
      <c r="F304" s="665" t="s">
        <v>2424</v>
      </c>
      <c r="G304" s="665" t="s">
        <v>2547</v>
      </c>
      <c r="H304" s="665" t="s">
        <v>550</v>
      </c>
      <c r="I304" s="665" t="s">
        <v>2548</v>
      </c>
      <c r="J304" s="665" t="s">
        <v>901</v>
      </c>
      <c r="K304" s="665" t="s">
        <v>2549</v>
      </c>
      <c r="L304" s="666">
        <v>33.549999999999997</v>
      </c>
      <c r="M304" s="666">
        <v>33.549999999999997</v>
      </c>
      <c r="N304" s="665">
        <v>1</v>
      </c>
      <c r="O304" s="748"/>
      <c r="P304" s="666">
        <v>33.549999999999997</v>
      </c>
      <c r="Q304" s="681">
        <v>1</v>
      </c>
      <c r="R304" s="665">
        <v>1</v>
      </c>
      <c r="S304" s="681">
        <v>1</v>
      </c>
      <c r="T304" s="748"/>
      <c r="U304" s="704"/>
    </row>
    <row r="305" spans="1:21" ht="14.4" customHeight="1" x14ac:dyDescent="0.3">
      <c r="A305" s="664">
        <v>31</v>
      </c>
      <c r="B305" s="665" t="s">
        <v>549</v>
      </c>
      <c r="C305" s="665" t="s">
        <v>2429</v>
      </c>
      <c r="D305" s="746" t="s">
        <v>3285</v>
      </c>
      <c r="E305" s="747" t="s">
        <v>2437</v>
      </c>
      <c r="F305" s="665" t="s">
        <v>2424</v>
      </c>
      <c r="G305" s="665" t="s">
        <v>2547</v>
      </c>
      <c r="H305" s="665" t="s">
        <v>550</v>
      </c>
      <c r="I305" s="665" t="s">
        <v>900</v>
      </c>
      <c r="J305" s="665" t="s">
        <v>901</v>
      </c>
      <c r="K305" s="665" t="s">
        <v>2550</v>
      </c>
      <c r="L305" s="666">
        <v>50.32</v>
      </c>
      <c r="M305" s="666">
        <v>50.32</v>
      </c>
      <c r="N305" s="665">
        <v>1</v>
      </c>
      <c r="O305" s="748"/>
      <c r="P305" s="666">
        <v>50.32</v>
      </c>
      <c r="Q305" s="681">
        <v>1</v>
      </c>
      <c r="R305" s="665">
        <v>1</v>
      </c>
      <c r="S305" s="681">
        <v>1</v>
      </c>
      <c r="T305" s="748"/>
      <c r="U305" s="704"/>
    </row>
    <row r="306" spans="1:21" ht="14.4" customHeight="1" x14ac:dyDescent="0.3">
      <c r="A306" s="664">
        <v>31</v>
      </c>
      <c r="B306" s="665" t="s">
        <v>549</v>
      </c>
      <c r="C306" s="665" t="s">
        <v>2429</v>
      </c>
      <c r="D306" s="746" t="s">
        <v>3285</v>
      </c>
      <c r="E306" s="747" t="s">
        <v>2437</v>
      </c>
      <c r="F306" s="665" t="s">
        <v>2424</v>
      </c>
      <c r="G306" s="665" t="s">
        <v>2547</v>
      </c>
      <c r="H306" s="665" t="s">
        <v>550</v>
      </c>
      <c r="I306" s="665" t="s">
        <v>2736</v>
      </c>
      <c r="J306" s="665" t="s">
        <v>2613</v>
      </c>
      <c r="K306" s="665" t="s">
        <v>2737</v>
      </c>
      <c r="L306" s="666">
        <v>100.62</v>
      </c>
      <c r="M306" s="666">
        <v>100.62</v>
      </c>
      <c r="N306" s="665">
        <v>1</v>
      </c>
      <c r="O306" s="748"/>
      <c r="P306" s="666">
        <v>100.62</v>
      </c>
      <c r="Q306" s="681">
        <v>1</v>
      </c>
      <c r="R306" s="665">
        <v>1</v>
      </c>
      <c r="S306" s="681">
        <v>1</v>
      </c>
      <c r="T306" s="748"/>
      <c r="U306" s="704"/>
    </row>
    <row r="307" spans="1:21" ht="14.4" customHeight="1" x14ac:dyDescent="0.3">
      <c r="A307" s="664">
        <v>31</v>
      </c>
      <c r="B307" s="665" t="s">
        <v>549</v>
      </c>
      <c r="C307" s="665" t="s">
        <v>2429</v>
      </c>
      <c r="D307" s="746" t="s">
        <v>3285</v>
      </c>
      <c r="E307" s="747" t="s">
        <v>2437</v>
      </c>
      <c r="F307" s="665" t="s">
        <v>2424</v>
      </c>
      <c r="G307" s="665" t="s">
        <v>2666</v>
      </c>
      <c r="H307" s="665" t="s">
        <v>550</v>
      </c>
      <c r="I307" s="665" t="s">
        <v>2667</v>
      </c>
      <c r="J307" s="665" t="s">
        <v>1070</v>
      </c>
      <c r="K307" s="665" t="s">
        <v>2668</v>
      </c>
      <c r="L307" s="666">
        <v>0</v>
      </c>
      <c r="M307" s="666">
        <v>0</v>
      </c>
      <c r="N307" s="665">
        <v>2</v>
      </c>
      <c r="O307" s="748"/>
      <c r="P307" s="666"/>
      <c r="Q307" s="681"/>
      <c r="R307" s="665"/>
      <c r="S307" s="681">
        <v>0</v>
      </c>
      <c r="T307" s="748"/>
      <c r="U307" s="704"/>
    </row>
    <row r="308" spans="1:21" ht="14.4" customHeight="1" x14ac:dyDescent="0.3">
      <c r="A308" s="664">
        <v>31</v>
      </c>
      <c r="B308" s="665" t="s">
        <v>549</v>
      </c>
      <c r="C308" s="665" t="s">
        <v>2429</v>
      </c>
      <c r="D308" s="746" t="s">
        <v>3285</v>
      </c>
      <c r="E308" s="747" t="s">
        <v>2437</v>
      </c>
      <c r="F308" s="665" t="s">
        <v>2426</v>
      </c>
      <c r="G308" s="665" t="s">
        <v>2469</v>
      </c>
      <c r="H308" s="665" t="s">
        <v>550</v>
      </c>
      <c r="I308" s="665" t="s">
        <v>2555</v>
      </c>
      <c r="J308" s="665" t="s">
        <v>2556</v>
      </c>
      <c r="K308" s="665" t="s">
        <v>2557</v>
      </c>
      <c r="L308" s="666">
        <v>492.18</v>
      </c>
      <c r="M308" s="666">
        <v>492.18</v>
      </c>
      <c r="N308" s="665">
        <v>1</v>
      </c>
      <c r="O308" s="748">
        <v>1</v>
      </c>
      <c r="P308" s="666">
        <v>492.18</v>
      </c>
      <c r="Q308" s="681">
        <v>1</v>
      </c>
      <c r="R308" s="665">
        <v>1</v>
      </c>
      <c r="S308" s="681">
        <v>1</v>
      </c>
      <c r="T308" s="748">
        <v>1</v>
      </c>
      <c r="U308" s="704">
        <v>1</v>
      </c>
    </row>
    <row r="309" spans="1:21" ht="14.4" customHeight="1" x14ac:dyDescent="0.3">
      <c r="A309" s="664">
        <v>31</v>
      </c>
      <c r="B309" s="665" t="s">
        <v>549</v>
      </c>
      <c r="C309" s="665" t="s">
        <v>2429</v>
      </c>
      <c r="D309" s="746" t="s">
        <v>3285</v>
      </c>
      <c r="E309" s="747" t="s">
        <v>2437</v>
      </c>
      <c r="F309" s="665" t="s">
        <v>2426</v>
      </c>
      <c r="G309" s="665" t="s">
        <v>2469</v>
      </c>
      <c r="H309" s="665" t="s">
        <v>550</v>
      </c>
      <c r="I309" s="665" t="s">
        <v>2618</v>
      </c>
      <c r="J309" s="665" t="s">
        <v>2619</v>
      </c>
      <c r="K309" s="665" t="s">
        <v>2620</v>
      </c>
      <c r="L309" s="666">
        <v>349.12</v>
      </c>
      <c r="M309" s="666">
        <v>349.12</v>
      </c>
      <c r="N309" s="665">
        <v>1</v>
      </c>
      <c r="O309" s="748">
        <v>1</v>
      </c>
      <c r="P309" s="666">
        <v>349.12</v>
      </c>
      <c r="Q309" s="681">
        <v>1</v>
      </c>
      <c r="R309" s="665">
        <v>1</v>
      </c>
      <c r="S309" s="681">
        <v>1</v>
      </c>
      <c r="T309" s="748">
        <v>1</v>
      </c>
      <c r="U309" s="704">
        <v>1</v>
      </c>
    </row>
    <row r="310" spans="1:21" ht="14.4" customHeight="1" x14ac:dyDescent="0.3">
      <c r="A310" s="664">
        <v>31</v>
      </c>
      <c r="B310" s="665" t="s">
        <v>549</v>
      </c>
      <c r="C310" s="665" t="s">
        <v>2429</v>
      </c>
      <c r="D310" s="746" t="s">
        <v>3285</v>
      </c>
      <c r="E310" s="747" t="s">
        <v>2437</v>
      </c>
      <c r="F310" s="665" t="s">
        <v>2426</v>
      </c>
      <c r="G310" s="665" t="s">
        <v>2469</v>
      </c>
      <c r="H310" s="665" t="s">
        <v>550</v>
      </c>
      <c r="I310" s="665" t="s">
        <v>2567</v>
      </c>
      <c r="J310" s="665" t="s">
        <v>2568</v>
      </c>
      <c r="K310" s="665" t="s">
        <v>2569</v>
      </c>
      <c r="L310" s="666">
        <v>350</v>
      </c>
      <c r="M310" s="666">
        <v>1750</v>
      </c>
      <c r="N310" s="665">
        <v>5</v>
      </c>
      <c r="O310" s="748">
        <v>5</v>
      </c>
      <c r="P310" s="666">
        <v>1750</v>
      </c>
      <c r="Q310" s="681">
        <v>1</v>
      </c>
      <c r="R310" s="665">
        <v>5</v>
      </c>
      <c r="S310" s="681">
        <v>1</v>
      </c>
      <c r="T310" s="748">
        <v>5</v>
      </c>
      <c r="U310" s="704">
        <v>1</v>
      </c>
    </row>
    <row r="311" spans="1:21" ht="14.4" customHeight="1" x14ac:dyDescent="0.3">
      <c r="A311" s="664">
        <v>31</v>
      </c>
      <c r="B311" s="665" t="s">
        <v>549</v>
      </c>
      <c r="C311" s="665" t="s">
        <v>2429</v>
      </c>
      <c r="D311" s="746" t="s">
        <v>3285</v>
      </c>
      <c r="E311" s="747" t="s">
        <v>2437</v>
      </c>
      <c r="F311" s="665" t="s">
        <v>2426</v>
      </c>
      <c r="G311" s="665" t="s">
        <v>2469</v>
      </c>
      <c r="H311" s="665" t="s">
        <v>550</v>
      </c>
      <c r="I311" s="665" t="s">
        <v>2570</v>
      </c>
      <c r="J311" s="665" t="s">
        <v>2565</v>
      </c>
      <c r="K311" s="665" t="s">
        <v>2571</v>
      </c>
      <c r="L311" s="666">
        <v>58.5</v>
      </c>
      <c r="M311" s="666">
        <v>292.5</v>
      </c>
      <c r="N311" s="665">
        <v>5</v>
      </c>
      <c r="O311" s="748">
        <v>5</v>
      </c>
      <c r="P311" s="666">
        <v>234</v>
      </c>
      <c r="Q311" s="681">
        <v>0.8</v>
      </c>
      <c r="R311" s="665">
        <v>4</v>
      </c>
      <c r="S311" s="681">
        <v>0.8</v>
      </c>
      <c r="T311" s="748">
        <v>4</v>
      </c>
      <c r="U311" s="704">
        <v>0.8</v>
      </c>
    </row>
    <row r="312" spans="1:21" ht="14.4" customHeight="1" x14ac:dyDescent="0.3">
      <c r="A312" s="664">
        <v>31</v>
      </c>
      <c r="B312" s="665" t="s">
        <v>549</v>
      </c>
      <c r="C312" s="665" t="s">
        <v>2429</v>
      </c>
      <c r="D312" s="746" t="s">
        <v>3285</v>
      </c>
      <c r="E312" s="747" t="s">
        <v>2437</v>
      </c>
      <c r="F312" s="665" t="s">
        <v>2426</v>
      </c>
      <c r="G312" s="665" t="s">
        <v>2469</v>
      </c>
      <c r="H312" s="665" t="s">
        <v>550</v>
      </c>
      <c r="I312" s="665" t="s">
        <v>2575</v>
      </c>
      <c r="J312" s="665" t="s">
        <v>2576</v>
      </c>
      <c r="K312" s="665" t="s">
        <v>2577</v>
      </c>
      <c r="L312" s="666">
        <v>1000</v>
      </c>
      <c r="M312" s="666">
        <v>3000</v>
      </c>
      <c r="N312" s="665">
        <v>3</v>
      </c>
      <c r="O312" s="748">
        <v>3</v>
      </c>
      <c r="P312" s="666">
        <v>2000</v>
      </c>
      <c r="Q312" s="681">
        <v>0.66666666666666663</v>
      </c>
      <c r="R312" s="665">
        <v>2</v>
      </c>
      <c r="S312" s="681">
        <v>0.66666666666666663</v>
      </c>
      <c r="T312" s="748">
        <v>2</v>
      </c>
      <c r="U312" s="704">
        <v>0.66666666666666663</v>
      </c>
    </row>
    <row r="313" spans="1:21" ht="14.4" customHeight="1" x14ac:dyDescent="0.3">
      <c r="A313" s="664">
        <v>31</v>
      </c>
      <c r="B313" s="665" t="s">
        <v>549</v>
      </c>
      <c r="C313" s="665" t="s">
        <v>2429</v>
      </c>
      <c r="D313" s="746" t="s">
        <v>3285</v>
      </c>
      <c r="E313" s="747" t="s">
        <v>2437</v>
      </c>
      <c r="F313" s="665" t="s">
        <v>2426</v>
      </c>
      <c r="G313" s="665" t="s">
        <v>2469</v>
      </c>
      <c r="H313" s="665" t="s">
        <v>550</v>
      </c>
      <c r="I313" s="665" t="s">
        <v>2738</v>
      </c>
      <c r="J313" s="665" t="s">
        <v>2739</v>
      </c>
      <c r="K313" s="665"/>
      <c r="L313" s="666">
        <v>350</v>
      </c>
      <c r="M313" s="666">
        <v>350</v>
      </c>
      <c r="N313" s="665">
        <v>1</v>
      </c>
      <c r="O313" s="748">
        <v>1</v>
      </c>
      <c r="P313" s="666">
        <v>350</v>
      </c>
      <c r="Q313" s="681">
        <v>1</v>
      </c>
      <c r="R313" s="665">
        <v>1</v>
      </c>
      <c r="S313" s="681">
        <v>1</v>
      </c>
      <c r="T313" s="748">
        <v>1</v>
      </c>
      <c r="U313" s="704">
        <v>1</v>
      </c>
    </row>
    <row r="314" spans="1:21" ht="14.4" customHeight="1" x14ac:dyDescent="0.3">
      <c r="A314" s="664">
        <v>31</v>
      </c>
      <c r="B314" s="665" t="s">
        <v>549</v>
      </c>
      <c r="C314" s="665" t="s">
        <v>2429</v>
      </c>
      <c r="D314" s="746" t="s">
        <v>3285</v>
      </c>
      <c r="E314" s="747" t="s">
        <v>2437</v>
      </c>
      <c r="F314" s="665" t="s">
        <v>2426</v>
      </c>
      <c r="G314" s="665" t="s">
        <v>2469</v>
      </c>
      <c r="H314" s="665" t="s">
        <v>550</v>
      </c>
      <c r="I314" s="665" t="s">
        <v>2740</v>
      </c>
      <c r="J314" s="665" t="s">
        <v>2741</v>
      </c>
      <c r="K314" s="665" t="s">
        <v>2742</v>
      </c>
      <c r="L314" s="666">
        <v>846</v>
      </c>
      <c r="M314" s="666">
        <v>846</v>
      </c>
      <c r="N314" s="665">
        <v>1</v>
      </c>
      <c r="O314" s="748">
        <v>1</v>
      </c>
      <c r="P314" s="666">
        <v>846</v>
      </c>
      <c r="Q314" s="681">
        <v>1</v>
      </c>
      <c r="R314" s="665">
        <v>1</v>
      </c>
      <c r="S314" s="681">
        <v>1</v>
      </c>
      <c r="T314" s="748">
        <v>1</v>
      </c>
      <c r="U314" s="704">
        <v>1</v>
      </c>
    </row>
    <row r="315" spans="1:21" ht="14.4" customHeight="1" x14ac:dyDescent="0.3">
      <c r="A315" s="664">
        <v>31</v>
      </c>
      <c r="B315" s="665" t="s">
        <v>549</v>
      </c>
      <c r="C315" s="665" t="s">
        <v>2429</v>
      </c>
      <c r="D315" s="746" t="s">
        <v>3285</v>
      </c>
      <c r="E315" s="747" t="s">
        <v>2437</v>
      </c>
      <c r="F315" s="665" t="s">
        <v>2426</v>
      </c>
      <c r="G315" s="665" t="s">
        <v>2473</v>
      </c>
      <c r="H315" s="665" t="s">
        <v>550</v>
      </c>
      <c r="I315" s="665" t="s">
        <v>2474</v>
      </c>
      <c r="J315" s="665" t="s">
        <v>2475</v>
      </c>
      <c r="K315" s="665" t="s">
        <v>2476</v>
      </c>
      <c r="L315" s="666">
        <v>200</v>
      </c>
      <c r="M315" s="666">
        <v>1600</v>
      </c>
      <c r="N315" s="665">
        <v>8</v>
      </c>
      <c r="O315" s="748">
        <v>4</v>
      </c>
      <c r="P315" s="666">
        <v>1200</v>
      </c>
      <c r="Q315" s="681">
        <v>0.75</v>
      </c>
      <c r="R315" s="665">
        <v>6</v>
      </c>
      <c r="S315" s="681">
        <v>0.75</v>
      </c>
      <c r="T315" s="748">
        <v>3</v>
      </c>
      <c r="U315" s="704">
        <v>0.75</v>
      </c>
    </row>
    <row r="316" spans="1:21" ht="14.4" customHeight="1" x14ac:dyDescent="0.3">
      <c r="A316" s="664">
        <v>31</v>
      </c>
      <c r="B316" s="665" t="s">
        <v>549</v>
      </c>
      <c r="C316" s="665" t="s">
        <v>2429</v>
      </c>
      <c r="D316" s="746" t="s">
        <v>3285</v>
      </c>
      <c r="E316" s="747" t="s">
        <v>2438</v>
      </c>
      <c r="F316" s="665" t="s">
        <v>2424</v>
      </c>
      <c r="G316" s="665" t="s">
        <v>2743</v>
      </c>
      <c r="H316" s="665" t="s">
        <v>550</v>
      </c>
      <c r="I316" s="665" t="s">
        <v>2744</v>
      </c>
      <c r="J316" s="665" t="s">
        <v>2745</v>
      </c>
      <c r="K316" s="665" t="s">
        <v>2746</v>
      </c>
      <c r="L316" s="666">
        <v>462.73</v>
      </c>
      <c r="M316" s="666">
        <v>462.73</v>
      </c>
      <c r="N316" s="665">
        <v>1</v>
      </c>
      <c r="O316" s="748">
        <v>1</v>
      </c>
      <c r="P316" s="666">
        <v>462.73</v>
      </c>
      <c r="Q316" s="681">
        <v>1</v>
      </c>
      <c r="R316" s="665">
        <v>1</v>
      </c>
      <c r="S316" s="681">
        <v>1</v>
      </c>
      <c r="T316" s="748">
        <v>1</v>
      </c>
      <c r="U316" s="704">
        <v>1</v>
      </c>
    </row>
    <row r="317" spans="1:21" ht="14.4" customHeight="1" x14ac:dyDescent="0.3">
      <c r="A317" s="664">
        <v>31</v>
      </c>
      <c r="B317" s="665" t="s">
        <v>549</v>
      </c>
      <c r="C317" s="665" t="s">
        <v>2429</v>
      </c>
      <c r="D317" s="746" t="s">
        <v>3285</v>
      </c>
      <c r="E317" s="747" t="s">
        <v>2438</v>
      </c>
      <c r="F317" s="665" t="s">
        <v>2424</v>
      </c>
      <c r="G317" s="665" t="s">
        <v>2454</v>
      </c>
      <c r="H317" s="665" t="s">
        <v>1188</v>
      </c>
      <c r="I317" s="665" t="s">
        <v>1481</v>
      </c>
      <c r="J317" s="665" t="s">
        <v>2088</v>
      </c>
      <c r="K317" s="665" t="s">
        <v>2282</v>
      </c>
      <c r="L317" s="666">
        <v>154.36000000000001</v>
      </c>
      <c r="M317" s="666">
        <v>463.08000000000004</v>
      </c>
      <c r="N317" s="665">
        <v>3</v>
      </c>
      <c r="O317" s="748">
        <v>1.5</v>
      </c>
      <c r="P317" s="666">
        <v>463.08000000000004</v>
      </c>
      <c r="Q317" s="681">
        <v>1</v>
      </c>
      <c r="R317" s="665">
        <v>3</v>
      </c>
      <c r="S317" s="681">
        <v>1</v>
      </c>
      <c r="T317" s="748">
        <v>1.5</v>
      </c>
      <c r="U317" s="704">
        <v>1</v>
      </c>
    </row>
    <row r="318" spans="1:21" ht="14.4" customHeight="1" x14ac:dyDescent="0.3">
      <c r="A318" s="664">
        <v>31</v>
      </c>
      <c r="B318" s="665" t="s">
        <v>549</v>
      </c>
      <c r="C318" s="665" t="s">
        <v>2429</v>
      </c>
      <c r="D318" s="746" t="s">
        <v>3285</v>
      </c>
      <c r="E318" s="747" t="s">
        <v>2438</v>
      </c>
      <c r="F318" s="665" t="s">
        <v>2424</v>
      </c>
      <c r="G318" s="665" t="s">
        <v>2491</v>
      </c>
      <c r="H318" s="665" t="s">
        <v>550</v>
      </c>
      <c r="I318" s="665" t="s">
        <v>892</v>
      </c>
      <c r="J318" s="665" t="s">
        <v>893</v>
      </c>
      <c r="K318" s="665" t="s">
        <v>2492</v>
      </c>
      <c r="L318" s="666">
        <v>54.81</v>
      </c>
      <c r="M318" s="666">
        <v>931.77</v>
      </c>
      <c r="N318" s="665">
        <v>17</v>
      </c>
      <c r="O318" s="748">
        <v>16.5</v>
      </c>
      <c r="P318" s="666">
        <v>493.29</v>
      </c>
      <c r="Q318" s="681">
        <v>0.52941176470588236</v>
      </c>
      <c r="R318" s="665">
        <v>9</v>
      </c>
      <c r="S318" s="681">
        <v>0.52941176470588236</v>
      </c>
      <c r="T318" s="748">
        <v>9</v>
      </c>
      <c r="U318" s="704">
        <v>0.54545454545454541</v>
      </c>
    </row>
    <row r="319" spans="1:21" ht="14.4" customHeight="1" x14ac:dyDescent="0.3">
      <c r="A319" s="664">
        <v>31</v>
      </c>
      <c r="B319" s="665" t="s">
        <v>549</v>
      </c>
      <c r="C319" s="665" t="s">
        <v>2429</v>
      </c>
      <c r="D319" s="746" t="s">
        <v>3285</v>
      </c>
      <c r="E319" s="747" t="s">
        <v>2438</v>
      </c>
      <c r="F319" s="665" t="s">
        <v>2424</v>
      </c>
      <c r="G319" s="665" t="s">
        <v>2747</v>
      </c>
      <c r="H319" s="665" t="s">
        <v>550</v>
      </c>
      <c r="I319" s="665" t="s">
        <v>658</v>
      </c>
      <c r="J319" s="665" t="s">
        <v>659</v>
      </c>
      <c r="K319" s="665" t="s">
        <v>2748</v>
      </c>
      <c r="L319" s="666">
        <v>91.11</v>
      </c>
      <c r="M319" s="666">
        <v>91.11</v>
      </c>
      <c r="N319" s="665">
        <v>1</v>
      </c>
      <c r="O319" s="748">
        <v>0.5</v>
      </c>
      <c r="P319" s="666">
        <v>91.11</v>
      </c>
      <c r="Q319" s="681">
        <v>1</v>
      </c>
      <c r="R319" s="665">
        <v>1</v>
      </c>
      <c r="S319" s="681">
        <v>1</v>
      </c>
      <c r="T319" s="748">
        <v>0.5</v>
      </c>
      <c r="U319" s="704">
        <v>1</v>
      </c>
    </row>
    <row r="320" spans="1:21" ht="14.4" customHeight="1" x14ac:dyDescent="0.3">
      <c r="A320" s="664">
        <v>31</v>
      </c>
      <c r="B320" s="665" t="s">
        <v>549</v>
      </c>
      <c r="C320" s="665" t="s">
        <v>2429</v>
      </c>
      <c r="D320" s="746" t="s">
        <v>3285</v>
      </c>
      <c r="E320" s="747" t="s">
        <v>2438</v>
      </c>
      <c r="F320" s="665" t="s">
        <v>2424</v>
      </c>
      <c r="G320" s="665" t="s">
        <v>2749</v>
      </c>
      <c r="H320" s="665" t="s">
        <v>550</v>
      </c>
      <c r="I320" s="665" t="s">
        <v>2750</v>
      </c>
      <c r="J320" s="665" t="s">
        <v>2751</v>
      </c>
      <c r="K320" s="665" t="s">
        <v>2752</v>
      </c>
      <c r="L320" s="666">
        <v>0</v>
      </c>
      <c r="M320" s="666">
        <v>0</v>
      </c>
      <c r="N320" s="665">
        <v>1</v>
      </c>
      <c r="O320" s="748">
        <v>1</v>
      </c>
      <c r="P320" s="666">
        <v>0</v>
      </c>
      <c r="Q320" s="681"/>
      <c r="R320" s="665">
        <v>1</v>
      </c>
      <c r="S320" s="681">
        <v>1</v>
      </c>
      <c r="T320" s="748">
        <v>1</v>
      </c>
      <c r="U320" s="704">
        <v>1</v>
      </c>
    </row>
    <row r="321" spans="1:21" ht="14.4" customHeight="1" x14ac:dyDescent="0.3">
      <c r="A321" s="664">
        <v>31</v>
      </c>
      <c r="B321" s="665" t="s">
        <v>549</v>
      </c>
      <c r="C321" s="665" t="s">
        <v>2429</v>
      </c>
      <c r="D321" s="746" t="s">
        <v>3285</v>
      </c>
      <c r="E321" s="747" t="s">
        <v>2438</v>
      </c>
      <c r="F321" s="665" t="s">
        <v>2424</v>
      </c>
      <c r="G321" s="665" t="s">
        <v>2753</v>
      </c>
      <c r="H321" s="665" t="s">
        <v>550</v>
      </c>
      <c r="I321" s="665" t="s">
        <v>2754</v>
      </c>
      <c r="J321" s="665" t="s">
        <v>2755</v>
      </c>
      <c r="K321" s="665" t="s">
        <v>1522</v>
      </c>
      <c r="L321" s="666">
        <v>0</v>
      </c>
      <c r="M321" s="666">
        <v>0</v>
      </c>
      <c r="N321" s="665">
        <v>1</v>
      </c>
      <c r="O321" s="748">
        <v>1</v>
      </c>
      <c r="P321" s="666">
        <v>0</v>
      </c>
      <c r="Q321" s="681"/>
      <c r="R321" s="665">
        <v>1</v>
      </c>
      <c r="S321" s="681">
        <v>1</v>
      </c>
      <c r="T321" s="748">
        <v>1</v>
      </c>
      <c r="U321" s="704">
        <v>1</v>
      </c>
    </row>
    <row r="322" spans="1:21" ht="14.4" customHeight="1" x14ac:dyDescent="0.3">
      <c r="A322" s="664">
        <v>31</v>
      </c>
      <c r="B322" s="665" t="s">
        <v>549</v>
      </c>
      <c r="C322" s="665" t="s">
        <v>2429</v>
      </c>
      <c r="D322" s="746" t="s">
        <v>3285</v>
      </c>
      <c r="E322" s="747" t="s">
        <v>2438</v>
      </c>
      <c r="F322" s="665" t="s">
        <v>2424</v>
      </c>
      <c r="G322" s="665" t="s">
        <v>2753</v>
      </c>
      <c r="H322" s="665" t="s">
        <v>550</v>
      </c>
      <c r="I322" s="665" t="s">
        <v>2756</v>
      </c>
      <c r="J322" s="665" t="s">
        <v>2755</v>
      </c>
      <c r="K322" s="665" t="s">
        <v>2757</v>
      </c>
      <c r="L322" s="666">
        <v>0</v>
      </c>
      <c r="M322" s="666">
        <v>0</v>
      </c>
      <c r="N322" s="665">
        <v>2</v>
      </c>
      <c r="O322" s="748">
        <v>2</v>
      </c>
      <c r="P322" s="666">
        <v>0</v>
      </c>
      <c r="Q322" s="681"/>
      <c r="R322" s="665">
        <v>2</v>
      </c>
      <c r="S322" s="681">
        <v>1</v>
      </c>
      <c r="T322" s="748">
        <v>2</v>
      </c>
      <c r="U322" s="704">
        <v>1</v>
      </c>
    </row>
    <row r="323" spans="1:21" ht="14.4" customHeight="1" x14ac:dyDescent="0.3">
      <c r="A323" s="664">
        <v>31</v>
      </c>
      <c r="B323" s="665" t="s">
        <v>549</v>
      </c>
      <c r="C323" s="665" t="s">
        <v>2429</v>
      </c>
      <c r="D323" s="746" t="s">
        <v>3285</v>
      </c>
      <c r="E323" s="747" t="s">
        <v>2438</v>
      </c>
      <c r="F323" s="665" t="s">
        <v>2424</v>
      </c>
      <c r="G323" s="665" t="s">
        <v>2758</v>
      </c>
      <c r="H323" s="665" t="s">
        <v>550</v>
      </c>
      <c r="I323" s="665" t="s">
        <v>723</v>
      </c>
      <c r="J323" s="665" t="s">
        <v>724</v>
      </c>
      <c r="K323" s="665" t="s">
        <v>2759</v>
      </c>
      <c r="L323" s="666">
        <v>107.27</v>
      </c>
      <c r="M323" s="666">
        <v>429.08</v>
      </c>
      <c r="N323" s="665">
        <v>4</v>
      </c>
      <c r="O323" s="748">
        <v>2.5</v>
      </c>
      <c r="P323" s="666">
        <v>429.08</v>
      </c>
      <c r="Q323" s="681">
        <v>1</v>
      </c>
      <c r="R323" s="665">
        <v>4</v>
      </c>
      <c r="S323" s="681">
        <v>1</v>
      </c>
      <c r="T323" s="748">
        <v>2.5</v>
      </c>
      <c r="U323" s="704">
        <v>1</v>
      </c>
    </row>
    <row r="324" spans="1:21" ht="14.4" customHeight="1" x14ac:dyDescent="0.3">
      <c r="A324" s="664">
        <v>31</v>
      </c>
      <c r="B324" s="665" t="s">
        <v>549</v>
      </c>
      <c r="C324" s="665" t="s">
        <v>2429</v>
      </c>
      <c r="D324" s="746" t="s">
        <v>3285</v>
      </c>
      <c r="E324" s="747" t="s">
        <v>2438</v>
      </c>
      <c r="F324" s="665" t="s">
        <v>2424</v>
      </c>
      <c r="G324" s="665" t="s">
        <v>2504</v>
      </c>
      <c r="H324" s="665" t="s">
        <v>550</v>
      </c>
      <c r="I324" s="665" t="s">
        <v>1013</v>
      </c>
      <c r="J324" s="665" t="s">
        <v>2505</v>
      </c>
      <c r="K324" s="665" t="s">
        <v>2506</v>
      </c>
      <c r="L324" s="666">
        <v>0</v>
      </c>
      <c r="M324" s="666">
        <v>0</v>
      </c>
      <c r="N324" s="665">
        <v>5</v>
      </c>
      <c r="O324" s="748">
        <v>2.5</v>
      </c>
      <c r="P324" s="666">
        <v>0</v>
      </c>
      <c r="Q324" s="681"/>
      <c r="R324" s="665">
        <v>5</v>
      </c>
      <c r="S324" s="681">
        <v>1</v>
      </c>
      <c r="T324" s="748">
        <v>2.5</v>
      </c>
      <c r="U324" s="704">
        <v>1</v>
      </c>
    </row>
    <row r="325" spans="1:21" ht="14.4" customHeight="1" x14ac:dyDescent="0.3">
      <c r="A325" s="664">
        <v>31</v>
      </c>
      <c r="B325" s="665" t="s">
        <v>549</v>
      </c>
      <c r="C325" s="665" t="s">
        <v>2429</v>
      </c>
      <c r="D325" s="746" t="s">
        <v>3285</v>
      </c>
      <c r="E325" s="747" t="s">
        <v>2438</v>
      </c>
      <c r="F325" s="665" t="s">
        <v>2424</v>
      </c>
      <c r="G325" s="665" t="s">
        <v>2760</v>
      </c>
      <c r="H325" s="665" t="s">
        <v>550</v>
      </c>
      <c r="I325" s="665" t="s">
        <v>2761</v>
      </c>
      <c r="J325" s="665" t="s">
        <v>2762</v>
      </c>
      <c r="K325" s="665" t="s">
        <v>2763</v>
      </c>
      <c r="L325" s="666">
        <v>89.91</v>
      </c>
      <c r="M325" s="666">
        <v>89.91</v>
      </c>
      <c r="N325" s="665">
        <v>1</v>
      </c>
      <c r="O325" s="748">
        <v>1</v>
      </c>
      <c r="P325" s="666"/>
      <c r="Q325" s="681">
        <v>0</v>
      </c>
      <c r="R325" s="665"/>
      <c r="S325" s="681">
        <v>0</v>
      </c>
      <c r="T325" s="748"/>
      <c r="U325" s="704">
        <v>0</v>
      </c>
    </row>
    <row r="326" spans="1:21" ht="14.4" customHeight="1" x14ac:dyDescent="0.3">
      <c r="A326" s="664">
        <v>31</v>
      </c>
      <c r="B326" s="665" t="s">
        <v>549</v>
      </c>
      <c r="C326" s="665" t="s">
        <v>2429</v>
      </c>
      <c r="D326" s="746" t="s">
        <v>3285</v>
      </c>
      <c r="E326" s="747" t="s">
        <v>2438</v>
      </c>
      <c r="F326" s="665" t="s">
        <v>2424</v>
      </c>
      <c r="G326" s="665" t="s">
        <v>2507</v>
      </c>
      <c r="H326" s="665" t="s">
        <v>550</v>
      </c>
      <c r="I326" s="665" t="s">
        <v>2652</v>
      </c>
      <c r="J326" s="665" t="s">
        <v>791</v>
      </c>
      <c r="K326" s="665" t="s">
        <v>2653</v>
      </c>
      <c r="L326" s="666">
        <v>0</v>
      </c>
      <c r="M326" s="666">
        <v>0</v>
      </c>
      <c r="N326" s="665">
        <v>2</v>
      </c>
      <c r="O326" s="748">
        <v>1.5</v>
      </c>
      <c r="P326" s="666">
        <v>0</v>
      </c>
      <c r="Q326" s="681"/>
      <c r="R326" s="665">
        <v>2</v>
      </c>
      <c r="S326" s="681">
        <v>1</v>
      </c>
      <c r="T326" s="748">
        <v>1.5</v>
      </c>
      <c r="U326" s="704">
        <v>1</v>
      </c>
    </row>
    <row r="327" spans="1:21" ht="14.4" customHeight="1" x14ac:dyDescent="0.3">
      <c r="A327" s="664">
        <v>31</v>
      </c>
      <c r="B327" s="665" t="s">
        <v>549</v>
      </c>
      <c r="C327" s="665" t="s">
        <v>2429</v>
      </c>
      <c r="D327" s="746" t="s">
        <v>3285</v>
      </c>
      <c r="E327" s="747" t="s">
        <v>2438</v>
      </c>
      <c r="F327" s="665" t="s">
        <v>2424</v>
      </c>
      <c r="G327" s="665" t="s">
        <v>2507</v>
      </c>
      <c r="H327" s="665" t="s">
        <v>550</v>
      </c>
      <c r="I327" s="665" t="s">
        <v>1115</v>
      </c>
      <c r="J327" s="665" t="s">
        <v>791</v>
      </c>
      <c r="K327" s="665" t="s">
        <v>2603</v>
      </c>
      <c r="L327" s="666">
        <v>0</v>
      </c>
      <c r="M327" s="666">
        <v>0</v>
      </c>
      <c r="N327" s="665">
        <v>2</v>
      </c>
      <c r="O327" s="748">
        <v>1.5</v>
      </c>
      <c r="P327" s="666">
        <v>0</v>
      </c>
      <c r="Q327" s="681"/>
      <c r="R327" s="665">
        <v>2</v>
      </c>
      <c r="S327" s="681">
        <v>1</v>
      </c>
      <c r="T327" s="748">
        <v>1.5</v>
      </c>
      <c r="U327" s="704">
        <v>1</v>
      </c>
    </row>
    <row r="328" spans="1:21" ht="14.4" customHeight="1" x14ac:dyDescent="0.3">
      <c r="A328" s="664">
        <v>31</v>
      </c>
      <c r="B328" s="665" t="s">
        <v>549</v>
      </c>
      <c r="C328" s="665" t="s">
        <v>2429</v>
      </c>
      <c r="D328" s="746" t="s">
        <v>3285</v>
      </c>
      <c r="E328" s="747" t="s">
        <v>2438</v>
      </c>
      <c r="F328" s="665" t="s">
        <v>2424</v>
      </c>
      <c r="G328" s="665" t="s">
        <v>2764</v>
      </c>
      <c r="H328" s="665" t="s">
        <v>550</v>
      </c>
      <c r="I328" s="665" t="s">
        <v>2765</v>
      </c>
      <c r="J328" s="665" t="s">
        <v>2766</v>
      </c>
      <c r="K328" s="665" t="s">
        <v>2767</v>
      </c>
      <c r="L328" s="666">
        <v>22.79</v>
      </c>
      <c r="M328" s="666">
        <v>227.89999999999995</v>
      </c>
      <c r="N328" s="665">
        <v>10</v>
      </c>
      <c r="O328" s="748">
        <v>9.5</v>
      </c>
      <c r="P328" s="666">
        <v>205.10999999999996</v>
      </c>
      <c r="Q328" s="681">
        <v>0.9</v>
      </c>
      <c r="R328" s="665">
        <v>9</v>
      </c>
      <c r="S328" s="681">
        <v>0.9</v>
      </c>
      <c r="T328" s="748">
        <v>8.5</v>
      </c>
      <c r="U328" s="704">
        <v>0.89473684210526316</v>
      </c>
    </row>
    <row r="329" spans="1:21" ht="14.4" customHeight="1" x14ac:dyDescent="0.3">
      <c r="A329" s="664">
        <v>31</v>
      </c>
      <c r="B329" s="665" t="s">
        <v>549</v>
      </c>
      <c r="C329" s="665" t="s">
        <v>2429</v>
      </c>
      <c r="D329" s="746" t="s">
        <v>3285</v>
      </c>
      <c r="E329" s="747" t="s">
        <v>2438</v>
      </c>
      <c r="F329" s="665" t="s">
        <v>2424</v>
      </c>
      <c r="G329" s="665" t="s">
        <v>2764</v>
      </c>
      <c r="H329" s="665" t="s">
        <v>550</v>
      </c>
      <c r="I329" s="665" t="s">
        <v>2768</v>
      </c>
      <c r="J329" s="665" t="s">
        <v>2766</v>
      </c>
      <c r="K329" s="665" t="s">
        <v>2769</v>
      </c>
      <c r="L329" s="666">
        <v>114</v>
      </c>
      <c r="M329" s="666">
        <v>114</v>
      </c>
      <c r="N329" s="665">
        <v>1</v>
      </c>
      <c r="O329" s="748">
        <v>1</v>
      </c>
      <c r="P329" s="666">
        <v>114</v>
      </c>
      <c r="Q329" s="681">
        <v>1</v>
      </c>
      <c r="R329" s="665">
        <v>1</v>
      </c>
      <c r="S329" s="681">
        <v>1</v>
      </c>
      <c r="T329" s="748">
        <v>1</v>
      </c>
      <c r="U329" s="704">
        <v>1</v>
      </c>
    </row>
    <row r="330" spans="1:21" ht="14.4" customHeight="1" x14ac:dyDescent="0.3">
      <c r="A330" s="664">
        <v>31</v>
      </c>
      <c r="B330" s="665" t="s">
        <v>549</v>
      </c>
      <c r="C330" s="665" t="s">
        <v>2429</v>
      </c>
      <c r="D330" s="746" t="s">
        <v>3285</v>
      </c>
      <c r="E330" s="747" t="s">
        <v>2438</v>
      </c>
      <c r="F330" s="665" t="s">
        <v>2424</v>
      </c>
      <c r="G330" s="665" t="s">
        <v>2770</v>
      </c>
      <c r="H330" s="665" t="s">
        <v>550</v>
      </c>
      <c r="I330" s="665" t="s">
        <v>2771</v>
      </c>
      <c r="J330" s="665" t="s">
        <v>2772</v>
      </c>
      <c r="K330" s="665" t="s">
        <v>2773</v>
      </c>
      <c r="L330" s="666">
        <v>76.180000000000007</v>
      </c>
      <c r="M330" s="666">
        <v>76.180000000000007</v>
      </c>
      <c r="N330" s="665">
        <v>1</v>
      </c>
      <c r="O330" s="748">
        <v>1</v>
      </c>
      <c r="P330" s="666">
        <v>76.180000000000007</v>
      </c>
      <c r="Q330" s="681">
        <v>1</v>
      </c>
      <c r="R330" s="665">
        <v>1</v>
      </c>
      <c r="S330" s="681">
        <v>1</v>
      </c>
      <c r="T330" s="748">
        <v>1</v>
      </c>
      <c r="U330" s="704">
        <v>1</v>
      </c>
    </row>
    <row r="331" spans="1:21" ht="14.4" customHeight="1" x14ac:dyDescent="0.3">
      <c r="A331" s="664">
        <v>31</v>
      </c>
      <c r="B331" s="665" t="s">
        <v>549</v>
      </c>
      <c r="C331" s="665" t="s">
        <v>2429</v>
      </c>
      <c r="D331" s="746" t="s">
        <v>3285</v>
      </c>
      <c r="E331" s="747" t="s">
        <v>2438</v>
      </c>
      <c r="F331" s="665" t="s">
        <v>2424</v>
      </c>
      <c r="G331" s="665" t="s">
        <v>2774</v>
      </c>
      <c r="H331" s="665" t="s">
        <v>550</v>
      </c>
      <c r="I331" s="665" t="s">
        <v>2775</v>
      </c>
      <c r="J331" s="665" t="s">
        <v>1172</v>
      </c>
      <c r="K331" s="665" t="s">
        <v>2294</v>
      </c>
      <c r="L331" s="666">
        <v>98.75</v>
      </c>
      <c r="M331" s="666">
        <v>98.75</v>
      </c>
      <c r="N331" s="665">
        <v>1</v>
      </c>
      <c r="O331" s="748">
        <v>1</v>
      </c>
      <c r="P331" s="666">
        <v>98.75</v>
      </c>
      <c r="Q331" s="681">
        <v>1</v>
      </c>
      <c r="R331" s="665">
        <v>1</v>
      </c>
      <c r="S331" s="681">
        <v>1</v>
      </c>
      <c r="T331" s="748">
        <v>1</v>
      </c>
      <c r="U331" s="704">
        <v>1</v>
      </c>
    </row>
    <row r="332" spans="1:21" ht="14.4" customHeight="1" x14ac:dyDescent="0.3">
      <c r="A332" s="664">
        <v>31</v>
      </c>
      <c r="B332" s="665" t="s">
        <v>549</v>
      </c>
      <c r="C332" s="665" t="s">
        <v>2429</v>
      </c>
      <c r="D332" s="746" t="s">
        <v>3285</v>
      </c>
      <c r="E332" s="747" t="s">
        <v>2438</v>
      </c>
      <c r="F332" s="665" t="s">
        <v>2424</v>
      </c>
      <c r="G332" s="665" t="s">
        <v>2509</v>
      </c>
      <c r="H332" s="665" t="s">
        <v>550</v>
      </c>
      <c r="I332" s="665" t="s">
        <v>1413</v>
      </c>
      <c r="J332" s="665" t="s">
        <v>1414</v>
      </c>
      <c r="K332" s="665" t="s">
        <v>2510</v>
      </c>
      <c r="L332" s="666">
        <v>132.97999999999999</v>
      </c>
      <c r="M332" s="666">
        <v>664.89999999999986</v>
      </c>
      <c r="N332" s="665">
        <v>5</v>
      </c>
      <c r="O332" s="748">
        <v>2</v>
      </c>
      <c r="P332" s="666">
        <v>664.89999999999986</v>
      </c>
      <c r="Q332" s="681">
        <v>1</v>
      </c>
      <c r="R332" s="665">
        <v>5</v>
      </c>
      <c r="S332" s="681">
        <v>1</v>
      </c>
      <c r="T332" s="748">
        <v>2</v>
      </c>
      <c r="U332" s="704">
        <v>1</v>
      </c>
    </row>
    <row r="333" spans="1:21" ht="14.4" customHeight="1" x14ac:dyDescent="0.3">
      <c r="A333" s="664">
        <v>31</v>
      </c>
      <c r="B333" s="665" t="s">
        <v>549</v>
      </c>
      <c r="C333" s="665" t="s">
        <v>2429</v>
      </c>
      <c r="D333" s="746" t="s">
        <v>3285</v>
      </c>
      <c r="E333" s="747" t="s">
        <v>2438</v>
      </c>
      <c r="F333" s="665" t="s">
        <v>2424</v>
      </c>
      <c r="G333" s="665" t="s">
        <v>2776</v>
      </c>
      <c r="H333" s="665" t="s">
        <v>550</v>
      </c>
      <c r="I333" s="665" t="s">
        <v>2777</v>
      </c>
      <c r="J333" s="665" t="s">
        <v>2778</v>
      </c>
      <c r="K333" s="665" t="s">
        <v>2779</v>
      </c>
      <c r="L333" s="666">
        <v>0</v>
      </c>
      <c r="M333" s="666">
        <v>0</v>
      </c>
      <c r="N333" s="665">
        <v>2</v>
      </c>
      <c r="O333" s="748">
        <v>2</v>
      </c>
      <c r="P333" s="666">
        <v>0</v>
      </c>
      <c r="Q333" s="681"/>
      <c r="R333" s="665">
        <v>2</v>
      </c>
      <c r="S333" s="681">
        <v>1</v>
      </c>
      <c r="T333" s="748">
        <v>2</v>
      </c>
      <c r="U333" s="704">
        <v>1</v>
      </c>
    </row>
    <row r="334" spans="1:21" ht="14.4" customHeight="1" x14ac:dyDescent="0.3">
      <c r="A334" s="664">
        <v>31</v>
      </c>
      <c r="B334" s="665" t="s">
        <v>549</v>
      </c>
      <c r="C334" s="665" t="s">
        <v>2429</v>
      </c>
      <c r="D334" s="746" t="s">
        <v>3285</v>
      </c>
      <c r="E334" s="747" t="s">
        <v>2438</v>
      </c>
      <c r="F334" s="665" t="s">
        <v>2424</v>
      </c>
      <c r="G334" s="665" t="s">
        <v>2655</v>
      </c>
      <c r="H334" s="665" t="s">
        <v>550</v>
      </c>
      <c r="I334" s="665" t="s">
        <v>1606</v>
      </c>
      <c r="J334" s="665" t="s">
        <v>2656</v>
      </c>
      <c r="K334" s="665" t="s">
        <v>2657</v>
      </c>
      <c r="L334" s="666">
        <v>23.61</v>
      </c>
      <c r="M334" s="666">
        <v>70.83</v>
      </c>
      <c r="N334" s="665">
        <v>3</v>
      </c>
      <c r="O334" s="748">
        <v>1.5</v>
      </c>
      <c r="P334" s="666">
        <v>70.83</v>
      </c>
      <c r="Q334" s="681">
        <v>1</v>
      </c>
      <c r="R334" s="665">
        <v>3</v>
      </c>
      <c r="S334" s="681">
        <v>1</v>
      </c>
      <c r="T334" s="748">
        <v>1.5</v>
      </c>
      <c r="U334" s="704">
        <v>1</v>
      </c>
    </row>
    <row r="335" spans="1:21" ht="14.4" customHeight="1" x14ac:dyDescent="0.3">
      <c r="A335" s="664">
        <v>31</v>
      </c>
      <c r="B335" s="665" t="s">
        <v>549</v>
      </c>
      <c r="C335" s="665" t="s">
        <v>2429</v>
      </c>
      <c r="D335" s="746" t="s">
        <v>3285</v>
      </c>
      <c r="E335" s="747" t="s">
        <v>2438</v>
      </c>
      <c r="F335" s="665" t="s">
        <v>2424</v>
      </c>
      <c r="G335" s="665" t="s">
        <v>2780</v>
      </c>
      <c r="H335" s="665" t="s">
        <v>1188</v>
      </c>
      <c r="I335" s="665" t="s">
        <v>1327</v>
      </c>
      <c r="J335" s="665" t="s">
        <v>1328</v>
      </c>
      <c r="K335" s="665" t="s">
        <v>2312</v>
      </c>
      <c r="L335" s="666">
        <v>73.069999999999993</v>
      </c>
      <c r="M335" s="666">
        <v>73.069999999999993</v>
      </c>
      <c r="N335" s="665">
        <v>1</v>
      </c>
      <c r="O335" s="748">
        <v>1</v>
      </c>
      <c r="P335" s="666"/>
      <c r="Q335" s="681">
        <v>0</v>
      </c>
      <c r="R335" s="665"/>
      <c r="S335" s="681">
        <v>0</v>
      </c>
      <c r="T335" s="748"/>
      <c r="U335" s="704">
        <v>0</v>
      </c>
    </row>
    <row r="336" spans="1:21" ht="14.4" customHeight="1" x14ac:dyDescent="0.3">
      <c r="A336" s="664">
        <v>31</v>
      </c>
      <c r="B336" s="665" t="s">
        <v>549</v>
      </c>
      <c r="C336" s="665" t="s">
        <v>2429</v>
      </c>
      <c r="D336" s="746" t="s">
        <v>3285</v>
      </c>
      <c r="E336" s="747" t="s">
        <v>2438</v>
      </c>
      <c r="F336" s="665" t="s">
        <v>2424</v>
      </c>
      <c r="G336" s="665" t="s">
        <v>2455</v>
      </c>
      <c r="H336" s="665" t="s">
        <v>1188</v>
      </c>
      <c r="I336" s="665" t="s">
        <v>2456</v>
      </c>
      <c r="J336" s="665" t="s">
        <v>1345</v>
      </c>
      <c r="K336" s="665" t="s">
        <v>2457</v>
      </c>
      <c r="L336" s="666">
        <v>543.39</v>
      </c>
      <c r="M336" s="666">
        <v>7607.46</v>
      </c>
      <c r="N336" s="665">
        <v>14</v>
      </c>
      <c r="O336" s="748">
        <v>8.5</v>
      </c>
      <c r="P336" s="666">
        <v>7607.46</v>
      </c>
      <c r="Q336" s="681">
        <v>1</v>
      </c>
      <c r="R336" s="665">
        <v>14</v>
      </c>
      <c r="S336" s="681">
        <v>1</v>
      </c>
      <c r="T336" s="748">
        <v>8.5</v>
      </c>
      <c r="U336" s="704">
        <v>1</v>
      </c>
    </row>
    <row r="337" spans="1:21" ht="14.4" customHeight="1" x14ac:dyDescent="0.3">
      <c r="A337" s="664">
        <v>31</v>
      </c>
      <c r="B337" s="665" t="s">
        <v>549</v>
      </c>
      <c r="C337" s="665" t="s">
        <v>2429</v>
      </c>
      <c r="D337" s="746" t="s">
        <v>3285</v>
      </c>
      <c r="E337" s="747" t="s">
        <v>2438</v>
      </c>
      <c r="F337" s="665" t="s">
        <v>2424</v>
      </c>
      <c r="G337" s="665" t="s">
        <v>2455</v>
      </c>
      <c r="H337" s="665" t="s">
        <v>1188</v>
      </c>
      <c r="I337" s="665" t="s">
        <v>2515</v>
      </c>
      <c r="J337" s="665" t="s">
        <v>1345</v>
      </c>
      <c r="K337" s="665" t="s">
        <v>2250</v>
      </c>
      <c r="L337" s="666">
        <v>815.1</v>
      </c>
      <c r="M337" s="666">
        <v>1630.2</v>
      </c>
      <c r="N337" s="665">
        <v>2</v>
      </c>
      <c r="O337" s="748">
        <v>1</v>
      </c>
      <c r="P337" s="666">
        <v>1630.2</v>
      </c>
      <c r="Q337" s="681">
        <v>1</v>
      </c>
      <c r="R337" s="665">
        <v>2</v>
      </c>
      <c r="S337" s="681">
        <v>1</v>
      </c>
      <c r="T337" s="748">
        <v>1</v>
      </c>
      <c r="U337" s="704">
        <v>1</v>
      </c>
    </row>
    <row r="338" spans="1:21" ht="14.4" customHeight="1" x14ac:dyDescent="0.3">
      <c r="A338" s="664">
        <v>31</v>
      </c>
      <c r="B338" s="665" t="s">
        <v>549</v>
      </c>
      <c r="C338" s="665" t="s">
        <v>2429</v>
      </c>
      <c r="D338" s="746" t="s">
        <v>3285</v>
      </c>
      <c r="E338" s="747" t="s">
        <v>2438</v>
      </c>
      <c r="F338" s="665" t="s">
        <v>2424</v>
      </c>
      <c r="G338" s="665" t="s">
        <v>2781</v>
      </c>
      <c r="H338" s="665" t="s">
        <v>550</v>
      </c>
      <c r="I338" s="665" t="s">
        <v>2782</v>
      </c>
      <c r="J338" s="665" t="s">
        <v>1148</v>
      </c>
      <c r="K338" s="665" t="s">
        <v>2783</v>
      </c>
      <c r="L338" s="666">
        <v>0</v>
      </c>
      <c r="M338" s="666">
        <v>0</v>
      </c>
      <c r="N338" s="665">
        <v>1</v>
      </c>
      <c r="O338" s="748">
        <v>1</v>
      </c>
      <c r="P338" s="666">
        <v>0</v>
      </c>
      <c r="Q338" s="681"/>
      <c r="R338" s="665">
        <v>1</v>
      </c>
      <c r="S338" s="681">
        <v>1</v>
      </c>
      <c r="T338" s="748">
        <v>1</v>
      </c>
      <c r="U338" s="704">
        <v>1</v>
      </c>
    </row>
    <row r="339" spans="1:21" ht="14.4" customHeight="1" x14ac:dyDescent="0.3">
      <c r="A339" s="664">
        <v>31</v>
      </c>
      <c r="B339" s="665" t="s">
        <v>549</v>
      </c>
      <c r="C339" s="665" t="s">
        <v>2429</v>
      </c>
      <c r="D339" s="746" t="s">
        <v>3285</v>
      </c>
      <c r="E339" s="747" t="s">
        <v>2438</v>
      </c>
      <c r="F339" s="665" t="s">
        <v>2424</v>
      </c>
      <c r="G339" s="665" t="s">
        <v>2519</v>
      </c>
      <c r="H339" s="665" t="s">
        <v>1188</v>
      </c>
      <c r="I339" s="665" t="s">
        <v>1197</v>
      </c>
      <c r="J339" s="665" t="s">
        <v>578</v>
      </c>
      <c r="K339" s="665" t="s">
        <v>2315</v>
      </c>
      <c r="L339" s="666">
        <v>36.54</v>
      </c>
      <c r="M339" s="666">
        <v>73.08</v>
      </c>
      <c r="N339" s="665">
        <v>2</v>
      </c>
      <c r="O339" s="748">
        <v>2</v>
      </c>
      <c r="P339" s="666">
        <v>36.54</v>
      </c>
      <c r="Q339" s="681">
        <v>0.5</v>
      </c>
      <c r="R339" s="665">
        <v>1</v>
      </c>
      <c r="S339" s="681">
        <v>0.5</v>
      </c>
      <c r="T339" s="748">
        <v>1</v>
      </c>
      <c r="U339" s="704">
        <v>0.5</v>
      </c>
    </row>
    <row r="340" spans="1:21" ht="14.4" customHeight="1" x14ac:dyDescent="0.3">
      <c r="A340" s="664">
        <v>31</v>
      </c>
      <c r="B340" s="665" t="s">
        <v>549</v>
      </c>
      <c r="C340" s="665" t="s">
        <v>2429</v>
      </c>
      <c r="D340" s="746" t="s">
        <v>3285</v>
      </c>
      <c r="E340" s="747" t="s">
        <v>2438</v>
      </c>
      <c r="F340" s="665" t="s">
        <v>2424</v>
      </c>
      <c r="G340" s="665" t="s">
        <v>2519</v>
      </c>
      <c r="H340" s="665" t="s">
        <v>550</v>
      </c>
      <c r="I340" s="665" t="s">
        <v>2520</v>
      </c>
      <c r="J340" s="665" t="s">
        <v>578</v>
      </c>
      <c r="K340" s="665" t="s">
        <v>2521</v>
      </c>
      <c r="L340" s="666">
        <v>36.54</v>
      </c>
      <c r="M340" s="666">
        <v>36.54</v>
      </c>
      <c r="N340" s="665">
        <v>1</v>
      </c>
      <c r="O340" s="748">
        <v>1</v>
      </c>
      <c r="P340" s="666">
        <v>36.54</v>
      </c>
      <c r="Q340" s="681">
        <v>1</v>
      </c>
      <c r="R340" s="665">
        <v>1</v>
      </c>
      <c r="S340" s="681">
        <v>1</v>
      </c>
      <c r="T340" s="748">
        <v>1</v>
      </c>
      <c r="U340" s="704">
        <v>1</v>
      </c>
    </row>
    <row r="341" spans="1:21" ht="14.4" customHeight="1" x14ac:dyDescent="0.3">
      <c r="A341" s="664">
        <v>31</v>
      </c>
      <c r="B341" s="665" t="s">
        <v>549</v>
      </c>
      <c r="C341" s="665" t="s">
        <v>2429</v>
      </c>
      <c r="D341" s="746" t="s">
        <v>3285</v>
      </c>
      <c r="E341" s="747" t="s">
        <v>2438</v>
      </c>
      <c r="F341" s="665" t="s">
        <v>2424</v>
      </c>
      <c r="G341" s="665" t="s">
        <v>2519</v>
      </c>
      <c r="H341" s="665" t="s">
        <v>550</v>
      </c>
      <c r="I341" s="665" t="s">
        <v>2784</v>
      </c>
      <c r="J341" s="665" t="s">
        <v>2785</v>
      </c>
      <c r="K341" s="665" t="s">
        <v>2786</v>
      </c>
      <c r="L341" s="666">
        <v>0</v>
      </c>
      <c r="M341" s="666">
        <v>0</v>
      </c>
      <c r="N341" s="665">
        <v>1</v>
      </c>
      <c r="O341" s="748">
        <v>1</v>
      </c>
      <c r="P341" s="666"/>
      <c r="Q341" s="681"/>
      <c r="R341" s="665"/>
      <c r="S341" s="681">
        <v>0</v>
      </c>
      <c r="T341" s="748"/>
      <c r="U341" s="704">
        <v>0</v>
      </c>
    </row>
    <row r="342" spans="1:21" ht="14.4" customHeight="1" x14ac:dyDescent="0.3">
      <c r="A342" s="664">
        <v>31</v>
      </c>
      <c r="B342" s="665" t="s">
        <v>549</v>
      </c>
      <c r="C342" s="665" t="s">
        <v>2429</v>
      </c>
      <c r="D342" s="746" t="s">
        <v>3285</v>
      </c>
      <c r="E342" s="747" t="s">
        <v>2438</v>
      </c>
      <c r="F342" s="665" t="s">
        <v>2424</v>
      </c>
      <c r="G342" s="665" t="s">
        <v>2787</v>
      </c>
      <c r="H342" s="665" t="s">
        <v>550</v>
      </c>
      <c r="I342" s="665" t="s">
        <v>638</v>
      </c>
      <c r="J342" s="665" t="s">
        <v>2788</v>
      </c>
      <c r="K342" s="665" t="s">
        <v>2789</v>
      </c>
      <c r="L342" s="666">
        <v>0</v>
      </c>
      <c r="M342" s="666">
        <v>0</v>
      </c>
      <c r="N342" s="665">
        <v>2</v>
      </c>
      <c r="O342" s="748">
        <v>1</v>
      </c>
      <c r="P342" s="666">
        <v>0</v>
      </c>
      <c r="Q342" s="681"/>
      <c r="R342" s="665">
        <v>2</v>
      </c>
      <c r="S342" s="681">
        <v>1</v>
      </c>
      <c r="T342" s="748">
        <v>1</v>
      </c>
      <c r="U342" s="704">
        <v>1</v>
      </c>
    </row>
    <row r="343" spans="1:21" ht="14.4" customHeight="1" x14ac:dyDescent="0.3">
      <c r="A343" s="664">
        <v>31</v>
      </c>
      <c r="B343" s="665" t="s">
        <v>549</v>
      </c>
      <c r="C343" s="665" t="s">
        <v>2429</v>
      </c>
      <c r="D343" s="746" t="s">
        <v>3285</v>
      </c>
      <c r="E343" s="747" t="s">
        <v>2438</v>
      </c>
      <c r="F343" s="665" t="s">
        <v>2424</v>
      </c>
      <c r="G343" s="665" t="s">
        <v>2458</v>
      </c>
      <c r="H343" s="665" t="s">
        <v>550</v>
      </c>
      <c r="I343" s="665" t="s">
        <v>696</v>
      </c>
      <c r="J343" s="665" t="s">
        <v>2459</v>
      </c>
      <c r="K343" s="665" t="s">
        <v>2460</v>
      </c>
      <c r="L343" s="666">
        <v>0</v>
      </c>
      <c r="M343" s="666">
        <v>0</v>
      </c>
      <c r="N343" s="665">
        <v>4</v>
      </c>
      <c r="O343" s="748">
        <v>3</v>
      </c>
      <c r="P343" s="666">
        <v>0</v>
      </c>
      <c r="Q343" s="681"/>
      <c r="R343" s="665">
        <v>3</v>
      </c>
      <c r="S343" s="681">
        <v>0.75</v>
      </c>
      <c r="T343" s="748">
        <v>2</v>
      </c>
      <c r="U343" s="704">
        <v>0.66666666666666663</v>
      </c>
    </row>
    <row r="344" spans="1:21" ht="14.4" customHeight="1" x14ac:dyDescent="0.3">
      <c r="A344" s="664">
        <v>31</v>
      </c>
      <c r="B344" s="665" t="s">
        <v>549</v>
      </c>
      <c r="C344" s="665" t="s">
        <v>2429</v>
      </c>
      <c r="D344" s="746" t="s">
        <v>3285</v>
      </c>
      <c r="E344" s="747" t="s">
        <v>2438</v>
      </c>
      <c r="F344" s="665" t="s">
        <v>2424</v>
      </c>
      <c r="G344" s="665" t="s">
        <v>2691</v>
      </c>
      <c r="H344" s="665" t="s">
        <v>550</v>
      </c>
      <c r="I344" s="665" t="s">
        <v>2790</v>
      </c>
      <c r="J344" s="665" t="s">
        <v>2791</v>
      </c>
      <c r="K344" s="665" t="s">
        <v>2792</v>
      </c>
      <c r="L344" s="666">
        <v>25.6</v>
      </c>
      <c r="M344" s="666">
        <v>25.6</v>
      </c>
      <c r="N344" s="665">
        <v>1</v>
      </c>
      <c r="O344" s="748">
        <v>0.5</v>
      </c>
      <c r="P344" s="666">
        <v>25.6</v>
      </c>
      <c r="Q344" s="681">
        <v>1</v>
      </c>
      <c r="R344" s="665">
        <v>1</v>
      </c>
      <c r="S344" s="681">
        <v>1</v>
      </c>
      <c r="T344" s="748">
        <v>0.5</v>
      </c>
      <c r="U344" s="704">
        <v>1</v>
      </c>
    </row>
    <row r="345" spans="1:21" ht="14.4" customHeight="1" x14ac:dyDescent="0.3">
      <c r="A345" s="664">
        <v>31</v>
      </c>
      <c r="B345" s="665" t="s">
        <v>549</v>
      </c>
      <c r="C345" s="665" t="s">
        <v>2429</v>
      </c>
      <c r="D345" s="746" t="s">
        <v>3285</v>
      </c>
      <c r="E345" s="747" t="s">
        <v>2438</v>
      </c>
      <c r="F345" s="665" t="s">
        <v>2424</v>
      </c>
      <c r="G345" s="665" t="s">
        <v>2547</v>
      </c>
      <c r="H345" s="665" t="s">
        <v>550</v>
      </c>
      <c r="I345" s="665" t="s">
        <v>900</v>
      </c>
      <c r="J345" s="665" t="s">
        <v>901</v>
      </c>
      <c r="K345" s="665" t="s">
        <v>2550</v>
      </c>
      <c r="L345" s="666">
        <v>50.32</v>
      </c>
      <c r="M345" s="666">
        <v>150.96</v>
      </c>
      <c r="N345" s="665">
        <v>3</v>
      </c>
      <c r="O345" s="748">
        <v>2.5</v>
      </c>
      <c r="P345" s="666">
        <v>100.64</v>
      </c>
      <c r="Q345" s="681">
        <v>0.66666666666666663</v>
      </c>
      <c r="R345" s="665">
        <v>2</v>
      </c>
      <c r="S345" s="681">
        <v>0.66666666666666663</v>
      </c>
      <c r="T345" s="748">
        <v>1.5</v>
      </c>
      <c r="U345" s="704">
        <v>0.6</v>
      </c>
    </row>
    <row r="346" spans="1:21" ht="14.4" customHeight="1" x14ac:dyDescent="0.3">
      <c r="A346" s="664">
        <v>31</v>
      </c>
      <c r="B346" s="665" t="s">
        <v>549</v>
      </c>
      <c r="C346" s="665" t="s">
        <v>2429</v>
      </c>
      <c r="D346" s="746" t="s">
        <v>3285</v>
      </c>
      <c r="E346" s="747" t="s">
        <v>2438</v>
      </c>
      <c r="F346" s="665" t="s">
        <v>2424</v>
      </c>
      <c r="G346" s="665" t="s">
        <v>2547</v>
      </c>
      <c r="H346" s="665" t="s">
        <v>550</v>
      </c>
      <c r="I346" s="665" t="s">
        <v>1113</v>
      </c>
      <c r="J346" s="665" t="s">
        <v>1114</v>
      </c>
      <c r="K346" s="665" t="s">
        <v>2551</v>
      </c>
      <c r="L346" s="666">
        <v>99.94</v>
      </c>
      <c r="M346" s="666">
        <v>299.82</v>
      </c>
      <c r="N346" s="665">
        <v>3</v>
      </c>
      <c r="O346" s="748">
        <v>2.5</v>
      </c>
      <c r="P346" s="666">
        <v>199.88</v>
      </c>
      <c r="Q346" s="681">
        <v>0.66666666666666663</v>
      </c>
      <c r="R346" s="665">
        <v>2</v>
      </c>
      <c r="S346" s="681">
        <v>0.66666666666666663</v>
      </c>
      <c r="T346" s="748">
        <v>1.5</v>
      </c>
      <c r="U346" s="704">
        <v>0.6</v>
      </c>
    </row>
    <row r="347" spans="1:21" ht="14.4" customHeight="1" x14ac:dyDescent="0.3">
      <c r="A347" s="664">
        <v>31</v>
      </c>
      <c r="B347" s="665" t="s">
        <v>549</v>
      </c>
      <c r="C347" s="665" t="s">
        <v>2429</v>
      </c>
      <c r="D347" s="746" t="s">
        <v>3285</v>
      </c>
      <c r="E347" s="747" t="s">
        <v>2438</v>
      </c>
      <c r="F347" s="665" t="s">
        <v>2424</v>
      </c>
      <c r="G347" s="665" t="s">
        <v>2666</v>
      </c>
      <c r="H347" s="665" t="s">
        <v>550</v>
      </c>
      <c r="I347" s="665" t="s">
        <v>1069</v>
      </c>
      <c r="J347" s="665" t="s">
        <v>1070</v>
      </c>
      <c r="K347" s="665" t="s">
        <v>2793</v>
      </c>
      <c r="L347" s="666">
        <v>0</v>
      </c>
      <c r="M347" s="666">
        <v>0</v>
      </c>
      <c r="N347" s="665">
        <v>1</v>
      </c>
      <c r="O347" s="748">
        <v>0.5</v>
      </c>
      <c r="P347" s="666"/>
      <c r="Q347" s="681"/>
      <c r="R347" s="665"/>
      <c r="S347" s="681">
        <v>0</v>
      </c>
      <c r="T347" s="748"/>
      <c r="U347" s="704">
        <v>0</v>
      </c>
    </row>
    <row r="348" spans="1:21" ht="14.4" customHeight="1" x14ac:dyDescent="0.3">
      <c r="A348" s="664">
        <v>31</v>
      </c>
      <c r="B348" s="665" t="s">
        <v>549</v>
      </c>
      <c r="C348" s="665" t="s">
        <v>2429</v>
      </c>
      <c r="D348" s="746" t="s">
        <v>3285</v>
      </c>
      <c r="E348" s="747" t="s">
        <v>2438</v>
      </c>
      <c r="F348" s="665" t="s">
        <v>2424</v>
      </c>
      <c r="G348" s="665" t="s">
        <v>2794</v>
      </c>
      <c r="H348" s="665" t="s">
        <v>1188</v>
      </c>
      <c r="I348" s="665" t="s">
        <v>2795</v>
      </c>
      <c r="J348" s="665" t="s">
        <v>2796</v>
      </c>
      <c r="K348" s="665" t="s">
        <v>2797</v>
      </c>
      <c r="L348" s="666">
        <v>1179.5</v>
      </c>
      <c r="M348" s="666">
        <v>2359</v>
      </c>
      <c r="N348" s="665">
        <v>2</v>
      </c>
      <c r="O348" s="748">
        <v>1</v>
      </c>
      <c r="P348" s="666"/>
      <c r="Q348" s="681">
        <v>0</v>
      </c>
      <c r="R348" s="665"/>
      <c r="S348" s="681">
        <v>0</v>
      </c>
      <c r="T348" s="748"/>
      <c r="U348" s="704">
        <v>0</v>
      </c>
    </row>
    <row r="349" spans="1:21" ht="14.4" customHeight="1" x14ac:dyDescent="0.3">
      <c r="A349" s="664">
        <v>31</v>
      </c>
      <c r="B349" s="665" t="s">
        <v>549</v>
      </c>
      <c r="C349" s="665" t="s">
        <v>2429</v>
      </c>
      <c r="D349" s="746" t="s">
        <v>3285</v>
      </c>
      <c r="E349" s="747" t="s">
        <v>2438</v>
      </c>
      <c r="F349" s="665" t="s">
        <v>2426</v>
      </c>
      <c r="G349" s="665" t="s">
        <v>2461</v>
      </c>
      <c r="H349" s="665" t="s">
        <v>550</v>
      </c>
      <c r="I349" s="665" t="s">
        <v>2462</v>
      </c>
      <c r="J349" s="665" t="s">
        <v>2463</v>
      </c>
      <c r="K349" s="665" t="s">
        <v>2464</v>
      </c>
      <c r="L349" s="666">
        <v>35.130000000000003</v>
      </c>
      <c r="M349" s="666">
        <v>843.12</v>
      </c>
      <c r="N349" s="665">
        <v>24</v>
      </c>
      <c r="O349" s="748">
        <v>24</v>
      </c>
      <c r="P349" s="666">
        <v>737.73</v>
      </c>
      <c r="Q349" s="681">
        <v>0.875</v>
      </c>
      <c r="R349" s="665">
        <v>21</v>
      </c>
      <c r="S349" s="681">
        <v>0.875</v>
      </c>
      <c r="T349" s="748">
        <v>21</v>
      </c>
      <c r="U349" s="704">
        <v>0.875</v>
      </c>
    </row>
    <row r="350" spans="1:21" ht="14.4" customHeight="1" x14ac:dyDescent="0.3">
      <c r="A350" s="664">
        <v>31</v>
      </c>
      <c r="B350" s="665" t="s">
        <v>549</v>
      </c>
      <c r="C350" s="665" t="s">
        <v>2429</v>
      </c>
      <c r="D350" s="746" t="s">
        <v>3285</v>
      </c>
      <c r="E350" s="747" t="s">
        <v>2438</v>
      </c>
      <c r="F350" s="665" t="s">
        <v>2426</v>
      </c>
      <c r="G350" s="665" t="s">
        <v>2461</v>
      </c>
      <c r="H350" s="665" t="s">
        <v>550</v>
      </c>
      <c r="I350" s="665" t="s">
        <v>2798</v>
      </c>
      <c r="J350" s="665" t="s">
        <v>2799</v>
      </c>
      <c r="K350" s="665" t="s">
        <v>2800</v>
      </c>
      <c r="L350" s="666">
        <v>35</v>
      </c>
      <c r="M350" s="666">
        <v>70</v>
      </c>
      <c r="N350" s="665">
        <v>2</v>
      </c>
      <c r="O350" s="748">
        <v>2</v>
      </c>
      <c r="P350" s="666"/>
      <c r="Q350" s="681">
        <v>0</v>
      </c>
      <c r="R350" s="665"/>
      <c r="S350" s="681">
        <v>0</v>
      </c>
      <c r="T350" s="748"/>
      <c r="U350" s="704">
        <v>0</v>
      </c>
    </row>
    <row r="351" spans="1:21" ht="14.4" customHeight="1" x14ac:dyDescent="0.3">
      <c r="A351" s="664">
        <v>31</v>
      </c>
      <c r="B351" s="665" t="s">
        <v>549</v>
      </c>
      <c r="C351" s="665" t="s">
        <v>2429</v>
      </c>
      <c r="D351" s="746" t="s">
        <v>3285</v>
      </c>
      <c r="E351" s="747" t="s">
        <v>2438</v>
      </c>
      <c r="F351" s="665" t="s">
        <v>2426</v>
      </c>
      <c r="G351" s="665" t="s">
        <v>2469</v>
      </c>
      <c r="H351" s="665" t="s">
        <v>550</v>
      </c>
      <c r="I351" s="665" t="s">
        <v>2555</v>
      </c>
      <c r="J351" s="665" t="s">
        <v>2556</v>
      </c>
      <c r="K351" s="665" t="s">
        <v>2557</v>
      </c>
      <c r="L351" s="666">
        <v>492.18</v>
      </c>
      <c r="M351" s="666">
        <v>492.18</v>
      </c>
      <c r="N351" s="665">
        <v>1</v>
      </c>
      <c r="O351" s="748">
        <v>1</v>
      </c>
      <c r="P351" s="666">
        <v>492.18</v>
      </c>
      <c r="Q351" s="681">
        <v>1</v>
      </c>
      <c r="R351" s="665">
        <v>1</v>
      </c>
      <c r="S351" s="681">
        <v>1</v>
      </c>
      <c r="T351" s="748">
        <v>1</v>
      </c>
      <c r="U351" s="704">
        <v>1</v>
      </c>
    </row>
    <row r="352" spans="1:21" ht="14.4" customHeight="1" x14ac:dyDescent="0.3">
      <c r="A352" s="664">
        <v>31</v>
      </c>
      <c r="B352" s="665" t="s">
        <v>549</v>
      </c>
      <c r="C352" s="665" t="s">
        <v>2429</v>
      </c>
      <c r="D352" s="746" t="s">
        <v>3285</v>
      </c>
      <c r="E352" s="747" t="s">
        <v>2438</v>
      </c>
      <c r="F352" s="665" t="s">
        <v>2426</v>
      </c>
      <c r="G352" s="665" t="s">
        <v>2469</v>
      </c>
      <c r="H352" s="665" t="s">
        <v>550</v>
      </c>
      <c r="I352" s="665" t="s">
        <v>2801</v>
      </c>
      <c r="J352" s="665" t="s">
        <v>2802</v>
      </c>
      <c r="K352" s="665" t="s">
        <v>2803</v>
      </c>
      <c r="L352" s="666">
        <v>2296.87</v>
      </c>
      <c r="M352" s="666">
        <v>4593.74</v>
      </c>
      <c r="N352" s="665">
        <v>2</v>
      </c>
      <c r="O352" s="748">
        <v>2</v>
      </c>
      <c r="P352" s="666">
        <v>4593.74</v>
      </c>
      <c r="Q352" s="681">
        <v>1</v>
      </c>
      <c r="R352" s="665">
        <v>2</v>
      </c>
      <c r="S352" s="681">
        <v>1</v>
      </c>
      <c r="T352" s="748">
        <v>2</v>
      </c>
      <c r="U352" s="704">
        <v>1</v>
      </c>
    </row>
    <row r="353" spans="1:21" ht="14.4" customHeight="1" x14ac:dyDescent="0.3">
      <c r="A353" s="664">
        <v>31</v>
      </c>
      <c r="B353" s="665" t="s">
        <v>549</v>
      </c>
      <c r="C353" s="665" t="s">
        <v>2429</v>
      </c>
      <c r="D353" s="746" t="s">
        <v>3285</v>
      </c>
      <c r="E353" s="747" t="s">
        <v>2438</v>
      </c>
      <c r="F353" s="665" t="s">
        <v>2426</v>
      </c>
      <c r="G353" s="665" t="s">
        <v>2469</v>
      </c>
      <c r="H353" s="665" t="s">
        <v>550</v>
      </c>
      <c r="I353" s="665" t="s">
        <v>2804</v>
      </c>
      <c r="J353" s="665" t="s">
        <v>2805</v>
      </c>
      <c r="K353" s="665" t="s">
        <v>2806</v>
      </c>
      <c r="L353" s="666">
        <v>1575</v>
      </c>
      <c r="M353" s="666">
        <v>7875</v>
      </c>
      <c r="N353" s="665">
        <v>5</v>
      </c>
      <c r="O353" s="748">
        <v>5</v>
      </c>
      <c r="P353" s="666">
        <v>7875</v>
      </c>
      <c r="Q353" s="681">
        <v>1</v>
      </c>
      <c r="R353" s="665">
        <v>5</v>
      </c>
      <c r="S353" s="681">
        <v>1</v>
      </c>
      <c r="T353" s="748">
        <v>5</v>
      </c>
      <c r="U353" s="704">
        <v>1</v>
      </c>
    </row>
    <row r="354" spans="1:21" ht="14.4" customHeight="1" x14ac:dyDescent="0.3">
      <c r="A354" s="664">
        <v>31</v>
      </c>
      <c r="B354" s="665" t="s">
        <v>549</v>
      </c>
      <c r="C354" s="665" t="s">
        <v>2429</v>
      </c>
      <c r="D354" s="746" t="s">
        <v>3285</v>
      </c>
      <c r="E354" s="747" t="s">
        <v>2438</v>
      </c>
      <c r="F354" s="665" t="s">
        <v>2426</v>
      </c>
      <c r="G354" s="665" t="s">
        <v>2469</v>
      </c>
      <c r="H354" s="665" t="s">
        <v>550</v>
      </c>
      <c r="I354" s="665" t="s">
        <v>2807</v>
      </c>
      <c r="J354" s="665" t="s">
        <v>2565</v>
      </c>
      <c r="K354" s="665" t="s">
        <v>2808</v>
      </c>
      <c r="L354" s="666">
        <v>50.5</v>
      </c>
      <c r="M354" s="666">
        <v>202</v>
      </c>
      <c r="N354" s="665">
        <v>4</v>
      </c>
      <c r="O354" s="748">
        <v>4</v>
      </c>
      <c r="P354" s="666">
        <v>151.5</v>
      </c>
      <c r="Q354" s="681">
        <v>0.75</v>
      </c>
      <c r="R354" s="665">
        <v>3</v>
      </c>
      <c r="S354" s="681">
        <v>0.75</v>
      </c>
      <c r="T354" s="748">
        <v>3</v>
      </c>
      <c r="U354" s="704">
        <v>0.75</v>
      </c>
    </row>
    <row r="355" spans="1:21" ht="14.4" customHeight="1" x14ac:dyDescent="0.3">
      <c r="A355" s="664">
        <v>31</v>
      </c>
      <c r="B355" s="665" t="s">
        <v>549</v>
      </c>
      <c r="C355" s="665" t="s">
        <v>2429</v>
      </c>
      <c r="D355" s="746" t="s">
        <v>3285</v>
      </c>
      <c r="E355" s="747" t="s">
        <v>2438</v>
      </c>
      <c r="F355" s="665" t="s">
        <v>2426</v>
      </c>
      <c r="G355" s="665" t="s">
        <v>2469</v>
      </c>
      <c r="H355" s="665" t="s">
        <v>550</v>
      </c>
      <c r="I355" s="665" t="s">
        <v>2564</v>
      </c>
      <c r="J355" s="665" t="s">
        <v>2565</v>
      </c>
      <c r="K355" s="665" t="s">
        <v>2566</v>
      </c>
      <c r="L355" s="666">
        <v>58.5</v>
      </c>
      <c r="M355" s="666">
        <v>351</v>
      </c>
      <c r="N355" s="665">
        <v>6</v>
      </c>
      <c r="O355" s="748">
        <v>6</v>
      </c>
      <c r="P355" s="666">
        <v>351</v>
      </c>
      <c r="Q355" s="681">
        <v>1</v>
      </c>
      <c r="R355" s="665">
        <v>6</v>
      </c>
      <c r="S355" s="681">
        <v>1</v>
      </c>
      <c r="T355" s="748">
        <v>6</v>
      </c>
      <c r="U355" s="704">
        <v>1</v>
      </c>
    </row>
    <row r="356" spans="1:21" ht="14.4" customHeight="1" x14ac:dyDescent="0.3">
      <c r="A356" s="664">
        <v>31</v>
      </c>
      <c r="B356" s="665" t="s">
        <v>549</v>
      </c>
      <c r="C356" s="665" t="s">
        <v>2429</v>
      </c>
      <c r="D356" s="746" t="s">
        <v>3285</v>
      </c>
      <c r="E356" s="747" t="s">
        <v>2438</v>
      </c>
      <c r="F356" s="665" t="s">
        <v>2426</v>
      </c>
      <c r="G356" s="665" t="s">
        <v>2469</v>
      </c>
      <c r="H356" s="665" t="s">
        <v>550</v>
      </c>
      <c r="I356" s="665" t="s">
        <v>2809</v>
      </c>
      <c r="J356" s="665" t="s">
        <v>2810</v>
      </c>
      <c r="K356" s="665" t="s">
        <v>2811</v>
      </c>
      <c r="L356" s="666">
        <v>818.72</v>
      </c>
      <c r="M356" s="666">
        <v>818.72</v>
      </c>
      <c r="N356" s="665">
        <v>1</v>
      </c>
      <c r="O356" s="748">
        <v>1</v>
      </c>
      <c r="P356" s="666">
        <v>818.72</v>
      </c>
      <c r="Q356" s="681">
        <v>1</v>
      </c>
      <c r="R356" s="665">
        <v>1</v>
      </c>
      <c r="S356" s="681">
        <v>1</v>
      </c>
      <c r="T356" s="748">
        <v>1</v>
      </c>
      <c r="U356" s="704">
        <v>1</v>
      </c>
    </row>
    <row r="357" spans="1:21" ht="14.4" customHeight="1" x14ac:dyDescent="0.3">
      <c r="A357" s="664">
        <v>31</v>
      </c>
      <c r="B357" s="665" t="s">
        <v>549</v>
      </c>
      <c r="C357" s="665" t="s">
        <v>2429</v>
      </c>
      <c r="D357" s="746" t="s">
        <v>3285</v>
      </c>
      <c r="E357" s="747" t="s">
        <v>2438</v>
      </c>
      <c r="F357" s="665" t="s">
        <v>2426</v>
      </c>
      <c r="G357" s="665" t="s">
        <v>2469</v>
      </c>
      <c r="H357" s="665" t="s">
        <v>550</v>
      </c>
      <c r="I357" s="665" t="s">
        <v>2640</v>
      </c>
      <c r="J357" s="665" t="s">
        <v>2641</v>
      </c>
      <c r="K357" s="665" t="s">
        <v>2642</v>
      </c>
      <c r="L357" s="666">
        <v>250</v>
      </c>
      <c r="M357" s="666">
        <v>750</v>
      </c>
      <c r="N357" s="665">
        <v>3</v>
      </c>
      <c r="O357" s="748">
        <v>3</v>
      </c>
      <c r="P357" s="666">
        <v>750</v>
      </c>
      <c r="Q357" s="681">
        <v>1</v>
      </c>
      <c r="R357" s="665">
        <v>3</v>
      </c>
      <c r="S357" s="681">
        <v>1</v>
      </c>
      <c r="T357" s="748">
        <v>3</v>
      </c>
      <c r="U357" s="704">
        <v>1</v>
      </c>
    </row>
    <row r="358" spans="1:21" ht="14.4" customHeight="1" x14ac:dyDescent="0.3">
      <c r="A358" s="664">
        <v>31</v>
      </c>
      <c r="B358" s="665" t="s">
        <v>549</v>
      </c>
      <c r="C358" s="665" t="s">
        <v>2429</v>
      </c>
      <c r="D358" s="746" t="s">
        <v>3285</v>
      </c>
      <c r="E358" s="747" t="s">
        <v>2438</v>
      </c>
      <c r="F358" s="665" t="s">
        <v>2426</v>
      </c>
      <c r="G358" s="665" t="s">
        <v>2469</v>
      </c>
      <c r="H358" s="665" t="s">
        <v>550</v>
      </c>
      <c r="I358" s="665" t="s">
        <v>2812</v>
      </c>
      <c r="J358" s="665" t="s">
        <v>2813</v>
      </c>
      <c r="K358" s="665" t="s">
        <v>2814</v>
      </c>
      <c r="L358" s="666">
        <v>750</v>
      </c>
      <c r="M358" s="666">
        <v>750</v>
      </c>
      <c r="N358" s="665">
        <v>1</v>
      </c>
      <c r="O358" s="748">
        <v>1</v>
      </c>
      <c r="P358" s="666">
        <v>750</v>
      </c>
      <c r="Q358" s="681">
        <v>1</v>
      </c>
      <c r="R358" s="665">
        <v>1</v>
      </c>
      <c r="S358" s="681">
        <v>1</v>
      </c>
      <c r="T358" s="748">
        <v>1</v>
      </c>
      <c r="U358" s="704">
        <v>1</v>
      </c>
    </row>
    <row r="359" spans="1:21" ht="14.4" customHeight="1" x14ac:dyDescent="0.3">
      <c r="A359" s="664">
        <v>31</v>
      </c>
      <c r="B359" s="665" t="s">
        <v>549</v>
      </c>
      <c r="C359" s="665" t="s">
        <v>2429</v>
      </c>
      <c r="D359" s="746" t="s">
        <v>3285</v>
      </c>
      <c r="E359" s="747" t="s">
        <v>2438</v>
      </c>
      <c r="F359" s="665" t="s">
        <v>2426</v>
      </c>
      <c r="G359" s="665" t="s">
        <v>2469</v>
      </c>
      <c r="H359" s="665" t="s">
        <v>550</v>
      </c>
      <c r="I359" s="665" t="s">
        <v>2815</v>
      </c>
      <c r="J359" s="665" t="s">
        <v>2816</v>
      </c>
      <c r="K359" s="665" t="s">
        <v>2817</v>
      </c>
      <c r="L359" s="666">
        <v>180</v>
      </c>
      <c r="M359" s="666">
        <v>180</v>
      </c>
      <c r="N359" s="665">
        <v>1</v>
      </c>
      <c r="O359" s="748">
        <v>1</v>
      </c>
      <c r="P359" s="666">
        <v>180</v>
      </c>
      <c r="Q359" s="681">
        <v>1</v>
      </c>
      <c r="R359" s="665">
        <v>1</v>
      </c>
      <c r="S359" s="681">
        <v>1</v>
      </c>
      <c r="T359" s="748">
        <v>1</v>
      </c>
      <c r="U359" s="704">
        <v>1</v>
      </c>
    </row>
    <row r="360" spans="1:21" ht="14.4" customHeight="1" x14ac:dyDescent="0.3">
      <c r="A360" s="664">
        <v>31</v>
      </c>
      <c r="B360" s="665" t="s">
        <v>549</v>
      </c>
      <c r="C360" s="665" t="s">
        <v>2429</v>
      </c>
      <c r="D360" s="746" t="s">
        <v>3285</v>
      </c>
      <c r="E360" s="747" t="s">
        <v>2438</v>
      </c>
      <c r="F360" s="665" t="s">
        <v>2426</v>
      </c>
      <c r="G360" s="665" t="s">
        <v>2469</v>
      </c>
      <c r="H360" s="665" t="s">
        <v>550</v>
      </c>
      <c r="I360" s="665" t="s">
        <v>2567</v>
      </c>
      <c r="J360" s="665" t="s">
        <v>2568</v>
      </c>
      <c r="K360" s="665" t="s">
        <v>2569</v>
      </c>
      <c r="L360" s="666">
        <v>350</v>
      </c>
      <c r="M360" s="666">
        <v>5600</v>
      </c>
      <c r="N360" s="665">
        <v>16</v>
      </c>
      <c r="O360" s="748">
        <v>16</v>
      </c>
      <c r="P360" s="666">
        <v>4900</v>
      </c>
      <c r="Q360" s="681">
        <v>0.875</v>
      </c>
      <c r="R360" s="665">
        <v>14</v>
      </c>
      <c r="S360" s="681">
        <v>0.875</v>
      </c>
      <c r="T360" s="748">
        <v>14</v>
      </c>
      <c r="U360" s="704">
        <v>0.875</v>
      </c>
    </row>
    <row r="361" spans="1:21" ht="14.4" customHeight="1" x14ac:dyDescent="0.3">
      <c r="A361" s="664">
        <v>31</v>
      </c>
      <c r="B361" s="665" t="s">
        <v>549</v>
      </c>
      <c r="C361" s="665" t="s">
        <v>2429</v>
      </c>
      <c r="D361" s="746" t="s">
        <v>3285</v>
      </c>
      <c r="E361" s="747" t="s">
        <v>2438</v>
      </c>
      <c r="F361" s="665" t="s">
        <v>2426</v>
      </c>
      <c r="G361" s="665" t="s">
        <v>2469</v>
      </c>
      <c r="H361" s="665" t="s">
        <v>550</v>
      </c>
      <c r="I361" s="665" t="s">
        <v>2570</v>
      </c>
      <c r="J361" s="665" t="s">
        <v>2565</v>
      </c>
      <c r="K361" s="665" t="s">
        <v>2571</v>
      </c>
      <c r="L361" s="666">
        <v>58.5</v>
      </c>
      <c r="M361" s="666">
        <v>234</v>
      </c>
      <c r="N361" s="665">
        <v>4</v>
      </c>
      <c r="O361" s="748">
        <v>4</v>
      </c>
      <c r="P361" s="666">
        <v>175.5</v>
      </c>
      <c r="Q361" s="681">
        <v>0.75</v>
      </c>
      <c r="R361" s="665">
        <v>3</v>
      </c>
      <c r="S361" s="681">
        <v>0.75</v>
      </c>
      <c r="T361" s="748">
        <v>3</v>
      </c>
      <c r="U361" s="704">
        <v>0.75</v>
      </c>
    </row>
    <row r="362" spans="1:21" ht="14.4" customHeight="1" x14ac:dyDescent="0.3">
      <c r="A362" s="664">
        <v>31</v>
      </c>
      <c r="B362" s="665" t="s">
        <v>549</v>
      </c>
      <c r="C362" s="665" t="s">
        <v>2429</v>
      </c>
      <c r="D362" s="746" t="s">
        <v>3285</v>
      </c>
      <c r="E362" s="747" t="s">
        <v>2438</v>
      </c>
      <c r="F362" s="665" t="s">
        <v>2426</v>
      </c>
      <c r="G362" s="665" t="s">
        <v>2469</v>
      </c>
      <c r="H362" s="665" t="s">
        <v>550</v>
      </c>
      <c r="I362" s="665" t="s">
        <v>2818</v>
      </c>
      <c r="J362" s="665" t="s">
        <v>2819</v>
      </c>
      <c r="K362" s="665" t="s">
        <v>2820</v>
      </c>
      <c r="L362" s="666">
        <v>1545.22</v>
      </c>
      <c r="M362" s="666">
        <v>1545.22</v>
      </c>
      <c r="N362" s="665">
        <v>1</v>
      </c>
      <c r="O362" s="748">
        <v>1</v>
      </c>
      <c r="P362" s="666"/>
      <c r="Q362" s="681">
        <v>0</v>
      </c>
      <c r="R362" s="665"/>
      <c r="S362" s="681">
        <v>0</v>
      </c>
      <c r="T362" s="748"/>
      <c r="U362" s="704">
        <v>0</v>
      </c>
    </row>
    <row r="363" spans="1:21" ht="14.4" customHeight="1" x14ac:dyDescent="0.3">
      <c r="A363" s="664">
        <v>31</v>
      </c>
      <c r="B363" s="665" t="s">
        <v>549</v>
      </c>
      <c r="C363" s="665" t="s">
        <v>2429</v>
      </c>
      <c r="D363" s="746" t="s">
        <v>3285</v>
      </c>
      <c r="E363" s="747" t="s">
        <v>2438</v>
      </c>
      <c r="F363" s="665" t="s">
        <v>2426</v>
      </c>
      <c r="G363" s="665" t="s">
        <v>2469</v>
      </c>
      <c r="H363" s="665" t="s">
        <v>550</v>
      </c>
      <c r="I363" s="665" t="s">
        <v>2821</v>
      </c>
      <c r="J363" s="665" t="s">
        <v>2822</v>
      </c>
      <c r="K363" s="665" t="s">
        <v>2823</v>
      </c>
      <c r="L363" s="666">
        <v>250</v>
      </c>
      <c r="M363" s="666">
        <v>250</v>
      </c>
      <c r="N363" s="665">
        <v>1</v>
      </c>
      <c r="O363" s="748">
        <v>1</v>
      </c>
      <c r="P363" s="666"/>
      <c r="Q363" s="681">
        <v>0</v>
      </c>
      <c r="R363" s="665"/>
      <c r="S363" s="681">
        <v>0</v>
      </c>
      <c r="T363" s="748"/>
      <c r="U363" s="704">
        <v>0</v>
      </c>
    </row>
    <row r="364" spans="1:21" ht="14.4" customHeight="1" x14ac:dyDescent="0.3">
      <c r="A364" s="664">
        <v>31</v>
      </c>
      <c r="B364" s="665" t="s">
        <v>549</v>
      </c>
      <c r="C364" s="665" t="s">
        <v>2429</v>
      </c>
      <c r="D364" s="746" t="s">
        <v>3285</v>
      </c>
      <c r="E364" s="747" t="s">
        <v>2438</v>
      </c>
      <c r="F364" s="665" t="s">
        <v>2426</v>
      </c>
      <c r="G364" s="665" t="s">
        <v>2469</v>
      </c>
      <c r="H364" s="665" t="s">
        <v>550</v>
      </c>
      <c r="I364" s="665" t="s">
        <v>2824</v>
      </c>
      <c r="J364" s="665" t="s">
        <v>2825</v>
      </c>
      <c r="K364" s="665" t="s">
        <v>2826</v>
      </c>
      <c r="L364" s="666">
        <v>400</v>
      </c>
      <c r="M364" s="666">
        <v>400</v>
      </c>
      <c r="N364" s="665">
        <v>1</v>
      </c>
      <c r="O364" s="748">
        <v>1</v>
      </c>
      <c r="P364" s="666">
        <v>400</v>
      </c>
      <c r="Q364" s="681">
        <v>1</v>
      </c>
      <c r="R364" s="665">
        <v>1</v>
      </c>
      <c r="S364" s="681">
        <v>1</v>
      </c>
      <c r="T364" s="748">
        <v>1</v>
      </c>
      <c r="U364" s="704">
        <v>1</v>
      </c>
    </row>
    <row r="365" spans="1:21" ht="14.4" customHeight="1" x14ac:dyDescent="0.3">
      <c r="A365" s="664">
        <v>31</v>
      </c>
      <c r="B365" s="665" t="s">
        <v>549</v>
      </c>
      <c r="C365" s="665" t="s">
        <v>2429</v>
      </c>
      <c r="D365" s="746" t="s">
        <v>3285</v>
      </c>
      <c r="E365" s="747" t="s">
        <v>2438</v>
      </c>
      <c r="F365" s="665" t="s">
        <v>2426</v>
      </c>
      <c r="G365" s="665" t="s">
        <v>2469</v>
      </c>
      <c r="H365" s="665" t="s">
        <v>550</v>
      </c>
      <c r="I365" s="665" t="s">
        <v>2827</v>
      </c>
      <c r="J365" s="665" t="s">
        <v>2813</v>
      </c>
      <c r="K365" s="665" t="s">
        <v>2828</v>
      </c>
      <c r="L365" s="666">
        <v>628</v>
      </c>
      <c r="M365" s="666">
        <v>2512</v>
      </c>
      <c r="N365" s="665">
        <v>4</v>
      </c>
      <c r="O365" s="748">
        <v>4</v>
      </c>
      <c r="P365" s="666">
        <v>1884</v>
      </c>
      <c r="Q365" s="681">
        <v>0.75</v>
      </c>
      <c r="R365" s="665">
        <v>3</v>
      </c>
      <c r="S365" s="681">
        <v>0.75</v>
      </c>
      <c r="T365" s="748">
        <v>3</v>
      </c>
      <c r="U365" s="704">
        <v>0.75</v>
      </c>
    </row>
    <row r="366" spans="1:21" ht="14.4" customHeight="1" x14ac:dyDescent="0.3">
      <c r="A366" s="664">
        <v>31</v>
      </c>
      <c r="B366" s="665" t="s">
        <v>549</v>
      </c>
      <c r="C366" s="665" t="s">
        <v>2429</v>
      </c>
      <c r="D366" s="746" t="s">
        <v>3285</v>
      </c>
      <c r="E366" s="747" t="s">
        <v>2438</v>
      </c>
      <c r="F366" s="665" t="s">
        <v>2426</v>
      </c>
      <c r="G366" s="665" t="s">
        <v>2469</v>
      </c>
      <c r="H366" s="665" t="s">
        <v>550</v>
      </c>
      <c r="I366" s="665" t="s">
        <v>2829</v>
      </c>
      <c r="J366" s="665" t="s">
        <v>2830</v>
      </c>
      <c r="K366" s="665" t="s">
        <v>2831</v>
      </c>
      <c r="L366" s="666">
        <v>180</v>
      </c>
      <c r="M366" s="666">
        <v>180</v>
      </c>
      <c r="N366" s="665">
        <v>1</v>
      </c>
      <c r="O366" s="748">
        <v>1</v>
      </c>
      <c r="P366" s="666"/>
      <c r="Q366" s="681">
        <v>0</v>
      </c>
      <c r="R366" s="665"/>
      <c r="S366" s="681">
        <v>0</v>
      </c>
      <c r="T366" s="748"/>
      <c r="U366" s="704">
        <v>0</v>
      </c>
    </row>
    <row r="367" spans="1:21" ht="14.4" customHeight="1" x14ac:dyDescent="0.3">
      <c r="A367" s="664">
        <v>31</v>
      </c>
      <c r="B367" s="665" t="s">
        <v>549</v>
      </c>
      <c r="C367" s="665" t="s">
        <v>2429</v>
      </c>
      <c r="D367" s="746" t="s">
        <v>3285</v>
      </c>
      <c r="E367" s="747" t="s">
        <v>2438</v>
      </c>
      <c r="F367" s="665" t="s">
        <v>2426</v>
      </c>
      <c r="G367" s="665" t="s">
        <v>2469</v>
      </c>
      <c r="H367" s="665" t="s">
        <v>550</v>
      </c>
      <c r="I367" s="665" t="s">
        <v>2832</v>
      </c>
      <c r="J367" s="665" t="s">
        <v>2833</v>
      </c>
      <c r="K367" s="665" t="s">
        <v>2834</v>
      </c>
      <c r="L367" s="666">
        <v>600</v>
      </c>
      <c r="M367" s="666">
        <v>1800</v>
      </c>
      <c r="N367" s="665">
        <v>3</v>
      </c>
      <c r="O367" s="748">
        <v>3</v>
      </c>
      <c r="P367" s="666">
        <v>1800</v>
      </c>
      <c r="Q367" s="681">
        <v>1</v>
      </c>
      <c r="R367" s="665">
        <v>3</v>
      </c>
      <c r="S367" s="681">
        <v>1</v>
      </c>
      <c r="T367" s="748">
        <v>3</v>
      </c>
      <c r="U367" s="704">
        <v>1</v>
      </c>
    </row>
    <row r="368" spans="1:21" ht="14.4" customHeight="1" x14ac:dyDescent="0.3">
      <c r="A368" s="664">
        <v>31</v>
      </c>
      <c r="B368" s="665" t="s">
        <v>549</v>
      </c>
      <c r="C368" s="665" t="s">
        <v>2429</v>
      </c>
      <c r="D368" s="746" t="s">
        <v>3285</v>
      </c>
      <c r="E368" s="747" t="s">
        <v>2438</v>
      </c>
      <c r="F368" s="665" t="s">
        <v>2426</v>
      </c>
      <c r="G368" s="665" t="s">
        <v>2473</v>
      </c>
      <c r="H368" s="665" t="s">
        <v>550</v>
      </c>
      <c r="I368" s="665" t="s">
        <v>2581</v>
      </c>
      <c r="J368" s="665" t="s">
        <v>2582</v>
      </c>
      <c r="K368" s="665" t="s">
        <v>2583</v>
      </c>
      <c r="L368" s="666">
        <v>260</v>
      </c>
      <c r="M368" s="666">
        <v>520</v>
      </c>
      <c r="N368" s="665">
        <v>2</v>
      </c>
      <c r="O368" s="748">
        <v>1</v>
      </c>
      <c r="P368" s="666">
        <v>520</v>
      </c>
      <c r="Q368" s="681">
        <v>1</v>
      </c>
      <c r="R368" s="665">
        <v>2</v>
      </c>
      <c r="S368" s="681">
        <v>1</v>
      </c>
      <c r="T368" s="748">
        <v>1</v>
      </c>
      <c r="U368" s="704">
        <v>1</v>
      </c>
    </row>
    <row r="369" spans="1:21" ht="14.4" customHeight="1" x14ac:dyDescent="0.3">
      <c r="A369" s="664">
        <v>31</v>
      </c>
      <c r="B369" s="665" t="s">
        <v>549</v>
      </c>
      <c r="C369" s="665" t="s">
        <v>2429</v>
      </c>
      <c r="D369" s="746" t="s">
        <v>3285</v>
      </c>
      <c r="E369" s="747" t="s">
        <v>2438</v>
      </c>
      <c r="F369" s="665" t="s">
        <v>2426</v>
      </c>
      <c r="G369" s="665" t="s">
        <v>2473</v>
      </c>
      <c r="H369" s="665" t="s">
        <v>550</v>
      </c>
      <c r="I369" s="665" t="s">
        <v>2474</v>
      </c>
      <c r="J369" s="665" t="s">
        <v>2475</v>
      </c>
      <c r="K369" s="665" t="s">
        <v>2476</v>
      </c>
      <c r="L369" s="666">
        <v>200</v>
      </c>
      <c r="M369" s="666">
        <v>800</v>
      </c>
      <c r="N369" s="665">
        <v>4</v>
      </c>
      <c r="O369" s="748">
        <v>2</v>
      </c>
      <c r="P369" s="666">
        <v>400</v>
      </c>
      <c r="Q369" s="681">
        <v>0.5</v>
      </c>
      <c r="R369" s="665">
        <v>2</v>
      </c>
      <c r="S369" s="681">
        <v>0.5</v>
      </c>
      <c r="T369" s="748">
        <v>1</v>
      </c>
      <c r="U369" s="704">
        <v>0.5</v>
      </c>
    </row>
    <row r="370" spans="1:21" ht="14.4" customHeight="1" x14ac:dyDescent="0.3">
      <c r="A370" s="664">
        <v>31</v>
      </c>
      <c r="B370" s="665" t="s">
        <v>549</v>
      </c>
      <c r="C370" s="665" t="s">
        <v>2429</v>
      </c>
      <c r="D370" s="746" t="s">
        <v>3285</v>
      </c>
      <c r="E370" s="747" t="s">
        <v>2438</v>
      </c>
      <c r="F370" s="665" t="s">
        <v>2426</v>
      </c>
      <c r="G370" s="665" t="s">
        <v>2835</v>
      </c>
      <c r="H370" s="665" t="s">
        <v>550</v>
      </c>
      <c r="I370" s="665" t="s">
        <v>2836</v>
      </c>
      <c r="J370" s="665" t="s">
        <v>2837</v>
      </c>
      <c r="K370" s="665" t="s">
        <v>2838</v>
      </c>
      <c r="L370" s="666">
        <v>553.15</v>
      </c>
      <c r="M370" s="666">
        <v>3318.8999999999996</v>
      </c>
      <c r="N370" s="665">
        <v>6</v>
      </c>
      <c r="O370" s="748">
        <v>2</v>
      </c>
      <c r="P370" s="666">
        <v>3318.8999999999996</v>
      </c>
      <c r="Q370" s="681">
        <v>1</v>
      </c>
      <c r="R370" s="665">
        <v>6</v>
      </c>
      <c r="S370" s="681">
        <v>1</v>
      </c>
      <c r="T370" s="748">
        <v>2</v>
      </c>
      <c r="U370" s="704">
        <v>1</v>
      </c>
    </row>
    <row r="371" spans="1:21" ht="14.4" customHeight="1" x14ac:dyDescent="0.3">
      <c r="A371" s="664">
        <v>31</v>
      </c>
      <c r="B371" s="665" t="s">
        <v>549</v>
      </c>
      <c r="C371" s="665" t="s">
        <v>2429</v>
      </c>
      <c r="D371" s="746" t="s">
        <v>3285</v>
      </c>
      <c r="E371" s="747" t="s">
        <v>2438</v>
      </c>
      <c r="F371" s="665" t="s">
        <v>2426</v>
      </c>
      <c r="G371" s="665" t="s">
        <v>2835</v>
      </c>
      <c r="H371" s="665" t="s">
        <v>550</v>
      </c>
      <c r="I371" s="665" t="s">
        <v>2839</v>
      </c>
      <c r="J371" s="665" t="s">
        <v>2840</v>
      </c>
      <c r="K371" s="665" t="s">
        <v>2841</v>
      </c>
      <c r="L371" s="666">
        <v>1659.44</v>
      </c>
      <c r="M371" s="666">
        <v>1659.44</v>
      </c>
      <c r="N371" s="665">
        <v>1</v>
      </c>
      <c r="O371" s="748">
        <v>1</v>
      </c>
      <c r="P371" s="666">
        <v>1659.44</v>
      </c>
      <c r="Q371" s="681">
        <v>1</v>
      </c>
      <c r="R371" s="665">
        <v>1</v>
      </c>
      <c r="S371" s="681">
        <v>1</v>
      </c>
      <c r="T371" s="748">
        <v>1</v>
      </c>
      <c r="U371" s="704">
        <v>1</v>
      </c>
    </row>
    <row r="372" spans="1:21" ht="14.4" customHeight="1" x14ac:dyDescent="0.3">
      <c r="A372" s="664">
        <v>31</v>
      </c>
      <c r="B372" s="665" t="s">
        <v>549</v>
      </c>
      <c r="C372" s="665" t="s">
        <v>2429</v>
      </c>
      <c r="D372" s="746" t="s">
        <v>3285</v>
      </c>
      <c r="E372" s="747" t="s">
        <v>2439</v>
      </c>
      <c r="F372" s="665" t="s">
        <v>2424</v>
      </c>
      <c r="G372" s="665" t="s">
        <v>2491</v>
      </c>
      <c r="H372" s="665" t="s">
        <v>550</v>
      </c>
      <c r="I372" s="665" t="s">
        <v>892</v>
      </c>
      <c r="J372" s="665" t="s">
        <v>893</v>
      </c>
      <c r="K372" s="665" t="s">
        <v>2492</v>
      </c>
      <c r="L372" s="666">
        <v>54.81</v>
      </c>
      <c r="M372" s="666">
        <v>109.62</v>
      </c>
      <c r="N372" s="665">
        <v>2</v>
      </c>
      <c r="O372" s="748">
        <v>1</v>
      </c>
      <c r="P372" s="666"/>
      <c r="Q372" s="681">
        <v>0</v>
      </c>
      <c r="R372" s="665"/>
      <c r="S372" s="681">
        <v>0</v>
      </c>
      <c r="T372" s="748"/>
      <c r="U372" s="704">
        <v>0</v>
      </c>
    </row>
    <row r="373" spans="1:21" ht="14.4" customHeight="1" x14ac:dyDescent="0.3">
      <c r="A373" s="664">
        <v>31</v>
      </c>
      <c r="B373" s="665" t="s">
        <v>549</v>
      </c>
      <c r="C373" s="665" t="s">
        <v>2429</v>
      </c>
      <c r="D373" s="746" t="s">
        <v>3285</v>
      </c>
      <c r="E373" s="747" t="s">
        <v>2439</v>
      </c>
      <c r="F373" s="665" t="s">
        <v>2424</v>
      </c>
      <c r="G373" s="665" t="s">
        <v>2491</v>
      </c>
      <c r="H373" s="665" t="s">
        <v>550</v>
      </c>
      <c r="I373" s="665" t="s">
        <v>2721</v>
      </c>
      <c r="J373" s="665" t="s">
        <v>2722</v>
      </c>
      <c r="K373" s="665" t="s">
        <v>2321</v>
      </c>
      <c r="L373" s="666">
        <v>0</v>
      </c>
      <c r="M373" s="666">
        <v>0</v>
      </c>
      <c r="N373" s="665">
        <v>1</v>
      </c>
      <c r="O373" s="748">
        <v>1</v>
      </c>
      <c r="P373" s="666">
        <v>0</v>
      </c>
      <c r="Q373" s="681"/>
      <c r="R373" s="665">
        <v>1</v>
      </c>
      <c r="S373" s="681">
        <v>1</v>
      </c>
      <c r="T373" s="748">
        <v>1</v>
      </c>
      <c r="U373" s="704">
        <v>1</v>
      </c>
    </row>
    <row r="374" spans="1:21" ht="14.4" customHeight="1" x14ac:dyDescent="0.3">
      <c r="A374" s="664">
        <v>31</v>
      </c>
      <c r="B374" s="665" t="s">
        <v>549</v>
      </c>
      <c r="C374" s="665" t="s">
        <v>2429</v>
      </c>
      <c r="D374" s="746" t="s">
        <v>3285</v>
      </c>
      <c r="E374" s="747" t="s">
        <v>2439</v>
      </c>
      <c r="F374" s="665" t="s">
        <v>2424</v>
      </c>
      <c r="G374" s="665" t="s">
        <v>2491</v>
      </c>
      <c r="H374" s="665" t="s">
        <v>550</v>
      </c>
      <c r="I374" s="665" t="s">
        <v>2842</v>
      </c>
      <c r="J374" s="665" t="s">
        <v>2722</v>
      </c>
      <c r="K374" s="665" t="s">
        <v>2843</v>
      </c>
      <c r="L374" s="666">
        <v>121.8</v>
      </c>
      <c r="M374" s="666">
        <v>121.8</v>
      </c>
      <c r="N374" s="665">
        <v>1</v>
      </c>
      <c r="O374" s="748">
        <v>1</v>
      </c>
      <c r="P374" s="666"/>
      <c r="Q374" s="681">
        <v>0</v>
      </c>
      <c r="R374" s="665"/>
      <c r="S374" s="681">
        <v>0</v>
      </c>
      <c r="T374" s="748"/>
      <c r="U374" s="704">
        <v>0</v>
      </c>
    </row>
    <row r="375" spans="1:21" ht="14.4" customHeight="1" x14ac:dyDescent="0.3">
      <c r="A375" s="664">
        <v>31</v>
      </c>
      <c r="B375" s="665" t="s">
        <v>549</v>
      </c>
      <c r="C375" s="665" t="s">
        <v>2429</v>
      </c>
      <c r="D375" s="746" t="s">
        <v>3285</v>
      </c>
      <c r="E375" s="747" t="s">
        <v>2439</v>
      </c>
      <c r="F375" s="665" t="s">
        <v>2424</v>
      </c>
      <c r="G375" s="665" t="s">
        <v>2504</v>
      </c>
      <c r="H375" s="665" t="s">
        <v>550</v>
      </c>
      <c r="I375" s="665" t="s">
        <v>1013</v>
      </c>
      <c r="J375" s="665" t="s">
        <v>2505</v>
      </c>
      <c r="K375" s="665" t="s">
        <v>2506</v>
      </c>
      <c r="L375" s="666">
        <v>0</v>
      </c>
      <c r="M375" s="666">
        <v>0</v>
      </c>
      <c r="N375" s="665">
        <v>2</v>
      </c>
      <c r="O375" s="748">
        <v>1</v>
      </c>
      <c r="P375" s="666"/>
      <c r="Q375" s="681"/>
      <c r="R375" s="665"/>
      <c r="S375" s="681">
        <v>0</v>
      </c>
      <c r="T375" s="748"/>
      <c r="U375" s="704">
        <v>0</v>
      </c>
    </row>
    <row r="376" spans="1:21" ht="14.4" customHeight="1" x14ac:dyDescent="0.3">
      <c r="A376" s="664">
        <v>31</v>
      </c>
      <c r="B376" s="665" t="s">
        <v>549</v>
      </c>
      <c r="C376" s="665" t="s">
        <v>2429</v>
      </c>
      <c r="D376" s="746" t="s">
        <v>3285</v>
      </c>
      <c r="E376" s="747" t="s">
        <v>2439</v>
      </c>
      <c r="F376" s="665" t="s">
        <v>2424</v>
      </c>
      <c r="G376" s="665" t="s">
        <v>2770</v>
      </c>
      <c r="H376" s="665" t="s">
        <v>550</v>
      </c>
      <c r="I376" s="665" t="s">
        <v>2771</v>
      </c>
      <c r="J376" s="665" t="s">
        <v>2772</v>
      </c>
      <c r="K376" s="665" t="s">
        <v>2773</v>
      </c>
      <c r="L376" s="666">
        <v>76.180000000000007</v>
      </c>
      <c r="M376" s="666">
        <v>76.180000000000007</v>
      </c>
      <c r="N376" s="665">
        <v>1</v>
      </c>
      <c r="O376" s="748">
        <v>1</v>
      </c>
      <c r="P376" s="666"/>
      <c r="Q376" s="681">
        <v>0</v>
      </c>
      <c r="R376" s="665"/>
      <c r="S376" s="681">
        <v>0</v>
      </c>
      <c r="T376" s="748"/>
      <c r="U376" s="704">
        <v>0</v>
      </c>
    </row>
    <row r="377" spans="1:21" ht="14.4" customHeight="1" x14ac:dyDescent="0.3">
      <c r="A377" s="664">
        <v>31</v>
      </c>
      <c r="B377" s="665" t="s">
        <v>549</v>
      </c>
      <c r="C377" s="665" t="s">
        <v>2429</v>
      </c>
      <c r="D377" s="746" t="s">
        <v>3285</v>
      </c>
      <c r="E377" s="747" t="s">
        <v>2439</v>
      </c>
      <c r="F377" s="665" t="s">
        <v>2424</v>
      </c>
      <c r="G377" s="665" t="s">
        <v>2780</v>
      </c>
      <c r="H377" s="665" t="s">
        <v>550</v>
      </c>
      <c r="I377" s="665" t="s">
        <v>2844</v>
      </c>
      <c r="J377" s="665" t="s">
        <v>2845</v>
      </c>
      <c r="K377" s="665" t="s">
        <v>2398</v>
      </c>
      <c r="L377" s="666">
        <v>48.72</v>
      </c>
      <c r="M377" s="666">
        <v>48.72</v>
      </c>
      <c r="N377" s="665">
        <v>1</v>
      </c>
      <c r="O377" s="748">
        <v>1</v>
      </c>
      <c r="P377" s="666"/>
      <c r="Q377" s="681">
        <v>0</v>
      </c>
      <c r="R377" s="665"/>
      <c r="S377" s="681">
        <v>0</v>
      </c>
      <c r="T377" s="748"/>
      <c r="U377" s="704">
        <v>0</v>
      </c>
    </row>
    <row r="378" spans="1:21" ht="14.4" customHeight="1" x14ac:dyDescent="0.3">
      <c r="A378" s="664">
        <v>31</v>
      </c>
      <c r="B378" s="665" t="s">
        <v>549</v>
      </c>
      <c r="C378" s="665" t="s">
        <v>2429</v>
      </c>
      <c r="D378" s="746" t="s">
        <v>3285</v>
      </c>
      <c r="E378" s="747" t="s">
        <v>2439</v>
      </c>
      <c r="F378" s="665" t="s">
        <v>2424</v>
      </c>
      <c r="G378" s="665" t="s">
        <v>2455</v>
      </c>
      <c r="H378" s="665" t="s">
        <v>1188</v>
      </c>
      <c r="I378" s="665" t="s">
        <v>2456</v>
      </c>
      <c r="J378" s="665" t="s">
        <v>1345</v>
      </c>
      <c r="K378" s="665" t="s">
        <v>2457</v>
      </c>
      <c r="L378" s="666">
        <v>543.39</v>
      </c>
      <c r="M378" s="666">
        <v>1630.17</v>
      </c>
      <c r="N378" s="665">
        <v>3</v>
      </c>
      <c r="O378" s="748">
        <v>1</v>
      </c>
      <c r="P378" s="666">
        <v>1630.17</v>
      </c>
      <c r="Q378" s="681">
        <v>1</v>
      </c>
      <c r="R378" s="665">
        <v>3</v>
      </c>
      <c r="S378" s="681">
        <v>1</v>
      </c>
      <c r="T378" s="748">
        <v>1</v>
      </c>
      <c r="U378" s="704">
        <v>1</v>
      </c>
    </row>
    <row r="379" spans="1:21" ht="14.4" customHeight="1" x14ac:dyDescent="0.3">
      <c r="A379" s="664">
        <v>31</v>
      </c>
      <c r="B379" s="665" t="s">
        <v>549</v>
      </c>
      <c r="C379" s="665" t="s">
        <v>2429</v>
      </c>
      <c r="D379" s="746" t="s">
        <v>3285</v>
      </c>
      <c r="E379" s="747" t="s">
        <v>2439</v>
      </c>
      <c r="F379" s="665" t="s">
        <v>2424</v>
      </c>
      <c r="G379" s="665" t="s">
        <v>2455</v>
      </c>
      <c r="H379" s="665" t="s">
        <v>1188</v>
      </c>
      <c r="I379" s="665" t="s">
        <v>2515</v>
      </c>
      <c r="J379" s="665" t="s">
        <v>1345</v>
      </c>
      <c r="K379" s="665" t="s">
        <v>2250</v>
      </c>
      <c r="L379" s="666">
        <v>815.1</v>
      </c>
      <c r="M379" s="666">
        <v>1630.2</v>
      </c>
      <c r="N379" s="665">
        <v>2</v>
      </c>
      <c r="O379" s="748">
        <v>1</v>
      </c>
      <c r="P379" s="666">
        <v>1630.2</v>
      </c>
      <c r="Q379" s="681">
        <v>1</v>
      </c>
      <c r="R379" s="665">
        <v>2</v>
      </c>
      <c r="S379" s="681">
        <v>1</v>
      </c>
      <c r="T379" s="748">
        <v>1</v>
      </c>
      <c r="U379" s="704">
        <v>1</v>
      </c>
    </row>
    <row r="380" spans="1:21" ht="14.4" customHeight="1" x14ac:dyDescent="0.3">
      <c r="A380" s="664">
        <v>31</v>
      </c>
      <c r="B380" s="665" t="s">
        <v>549</v>
      </c>
      <c r="C380" s="665" t="s">
        <v>2429</v>
      </c>
      <c r="D380" s="746" t="s">
        <v>3285</v>
      </c>
      <c r="E380" s="747" t="s">
        <v>2439</v>
      </c>
      <c r="F380" s="665" t="s">
        <v>2424</v>
      </c>
      <c r="G380" s="665" t="s">
        <v>2519</v>
      </c>
      <c r="H380" s="665" t="s">
        <v>1188</v>
      </c>
      <c r="I380" s="665" t="s">
        <v>1278</v>
      </c>
      <c r="J380" s="665" t="s">
        <v>578</v>
      </c>
      <c r="K380" s="665" t="s">
        <v>2314</v>
      </c>
      <c r="L380" s="666">
        <v>18.260000000000002</v>
      </c>
      <c r="M380" s="666">
        <v>18.260000000000002</v>
      </c>
      <c r="N380" s="665">
        <v>1</v>
      </c>
      <c r="O380" s="748">
        <v>1</v>
      </c>
      <c r="P380" s="666">
        <v>18.260000000000002</v>
      </c>
      <c r="Q380" s="681">
        <v>1</v>
      </c>
      <c r="R380" s="665">
        <v>1</v>
      </c>
      <c r="S380" s="681">
        <v>1</v>
      </c>
      <c r="T380" s="748">
        <v>1</v>
      </c>
      <c r="U380" s="704">
        <v>1</v>
      </c>
    </row>
    <row r="381" spans="1:21" ht="14.4" customHeight="1" x14ac:dyDescent="0.3">
      <c r="A381" s="664">
        <v>31</v>
      </c>
      <c r="B381" s="665" t="s">
        <v>549</v>
      </c>
      <c r="C381" s="665" t="s">
        <v>2429</v>
      </c>
      <c r="D381" s="746" t="s">
        <v>3285</v>
      </c>
      <c r="E381" s="747" t="s">
        <v>2439</v>
      </c>
      <c r="F381" s="665" t="s">
        <v>2424</v>
      </c>
      <c r="G381" s="665" t="s">
        <v>2846</v>
      </c>
      <c r="H381" s="665" t="s">
        <v>550</v>
      </c>
      <c r="I381" s="665" t="s">
        <v>2847</v>
      </c>
      <c r="J381" s="665" t="s">
        <v>2848</v>
      </c>
      <c r="K381" s="665" t="s">
        <v>2849</v>
      </c>
      <c r="L381" s="666">
        <v>79.099999999999994</v>
      </c>
      <c r="M381" s="666">
        <v>79.099999999999994</v>
      </c>
      <c r="N381" s="665">
        <v>1</v>
      </c>
      <c r="O381" s="748">
        <v>1</v>
      </c>
      <c r="P381" s="666">
        <v>79.099999999999994</v>
      </c>
      <c r="Q381" s="681">
        <v>1</v>
      </c>
      <c r="R381" s="665">
        <v>1</v>
      </c>
      <c r="S381" s="681">
        <v>1</v>
      </c>
      <c r="T381" s="748">
        <v>1</v>
      </c>
      <c r="U381" s="704">
        <v>1</v>
      </c>
    </row>
    <row r="382" spans="1:21" ht="14.4" customHeight="1" x14ac:dyDescent="0.3">
      <c r="A382" s="664">
        <v>31</v>
      </c>
      <c r="B382" s="665" t="s">
        <v>549</v>
      </c>
      <c r="C382" s="665" t="s">
        <v>2429</v>
      </c>
      <c r="D382" s="746" t="s">
        <v>3285</v>
      </c>
      <c r="E382" s="747" t="s">
        <v>2439</v>
      </c>
      <c r="F382" s="665" t="s">
        <v>2424</v>
      </c>
      <c r="G382" s="665" t="s">
        <v>2850</v>
      </c>
      <c r="H382" s="665" t="s">
        <v>550</v>
      </c>
      <c r="I382" s="665" t="s">
        <v>2851</v>
      </c>
      <c r="J382" s="665" t="s">
        <v>2852</v>
      </c>
      <c r="K382" s="665" t="s">
        <v>2853</v>
      </c>
      <c r="L382" s="666">
        <v>54.55</v>
      </c>
      <c r="M382" s="666">
        <v>163.64999999999998</v>
      </c>
      <c r="N382" s="665">
        <v>3</v>
      </c>
      <c r="O382" s="748">
        <v>1</v>
      </c>
      <c r="P382" s="666">
        <v>163.64999999999998</v>
      </c>
      <c r="Q382" s="681">
        <v>1</v>
      </c>
      <c r="R382" s="665">
        <v>3</v>
      </c>
      <c r="S382" s="681">
        <v>1</v>
      </c>
      <c r="T382" s="748">
        <v>1</v>
      </c>
      <c r="U382" s="704">
        <v>1</v>
      </c>
    </row>
    <row r="383" spans="1:21" ht="14.4" customHeight="1" x14ac:dyDescent="0.3">
      <c r="A383" s="664">
        <v>31</v>
      </c>
      <c r="B383" s="665" t="s">
        <v>549</v>
      </c>
      <c r="C383" s="665" t="s">
        <v>2429</v>
      </c>
      <c r="D383" s="746" t="s">
        <v>3285</v>
      </c>
      <c r="E383" s="747" t="s">
        <v>2439</v>
      </c>
      <c r="F383" s="665" t="s">
        <v>2424</v>
      </c>
      <c r="G383" s="665" t="s">
        <v>2458</v>
      </c>
      <c r="H383" s="665" t="s">
        <v>550</v>
      </c>
      <c r="I383" s="665" t="s">
        <v>696</v>
      </c>
      <c r="J383" s="665" t="s">
        <v>2459</v>
      </c>
      <c r="K383" s="665" t="s">
        <v>2460</v>
      </c>
      <c r="L383" s="666">
        <v>0</v>
      </c>
      <c r="M383" s="666">
        <v>0</v>
      </c>
      <c r="N383" s="665">
        <v>10</v>
      </c>
      <c r="O383" s="748">
        <v>5</v>
      </c>
      <c r="P383" s="666">
        <v>0</v>
      </c>
      <c r="Q383" s="681"/>
      <c r="R383" s="665">
        <v>8</v>
      </c>
      <c r="S383" s="681">
        <v>0.8</v>
      </c>
      <c r="T383" s="748">
        <v>4</v>
      </c>
      <c r="U383" s="704">
        <v>0.8</v>
      </c>
    </row>
    <row r="384" spans="1:21" ht="14.4" customHeight="1" x14ac:dyDescent="0.3">
      <c r="A384" s="664">
        <v>31</v>
      </c>
      <c r="B384" s="665" t="s">
        <v>549</v>
      </c>
      <c r="C384" s="665" t="s">
        <v>2429</v>
      </c>
      <c r="D384" s="746" t="s">
        <v>3285</v>
      </c>
      <c r="E384" s="747" t="s">
        <v>2439</v>
      </c>
      <c r="F384" s="665" t="s">
        <v>2424</v>
      </c>
      <c r="G384" s="665" t="s">
        <v>2542</v>
      </c>
      <c r="H384" s="665" t="s">
        <v>550</v>
      </c>
      <c r="I384" s="665" t="s">
        <v>2854</v>
      </c>
      <c r="J384" s="665" t="s">
        <v>2855</v>
      </c>
      <c r="K384" s="665" t="s">
        <v>2856</v>
      </c>
      <c r="L384" s="666">
        <v>0</v>
      </c>
      <c r="M384" s="666">
        <v>0</v>
      </c>
      <c r="N384" s="665">
        <v>5</v>
      </c>
      <c r="O384" s="748">
        <v>3</v>
      </c>
      <c r="P384" s="666">
        <v>0</v>
      </c>
      <c r="Q384" s="681"/>
      <c r="R384" s="665">
        <v>3</v>
      </c>
      <c r="S384" s="681">
        <v>0.6</v>
      </c>
      <c r="T384" s="748">
        <v>2</v>
      </c>
      <c r="U384" s="704">
        <v>0.66666666666666663</v>
      </c>
    </row>
    <row r="385" spans="1:21" ht="14.4" customHeight="1" x14ac:dyDescent="0.3">
      <c r="A385" s="664">
        <v>31</v>
      </c>
      <c r="B385" s="665" t="s">
        <v>549</v>
      </c>
      <c r="C385" s="665" t="s">
        <v>2429</v>
      </c>
      <c r="D385" s="746" t="s">
        <v>3285</v>
      </c>
      <c r="E385" s="747" t="s">
        <v>2439</v>
      </c>
      <c r="F385" s="665" t="s">
        <v>2426</v>
      </c>
      <c r="G385" s="665" t="s">
        <v>2461</v>
      </c>
      <c r="H385" s="665" t="s">
        <v>550</v>
      </c>
      <c r="I385" s="665" t="s">
        <v>2462</v>
      </c>
      <c r="J385" s="665" t="s">
        <v>2463</v>
      </c>
      <c r="K385" s="665" t="s">
        <v>2464</v>
      </c>
      <c r="L385" s="666">
        <v>35.130000000000003</v>
      </c>
      <c r="M385" s="666">
        <v>70.260000000000005</v>
      </c>
      <c r="N385" s="665">
        <v>2</v>
      </c>
      <c r="O385" s="748">
        <v>2</v>
      </c>
      <c r="P385" s="666">
        <v>35.130000000000003</v>
      </c>
      <c r="Q385" s="681">
        <v>0.5</v>
      </c>
      <c r="R385" s="665">
        <v>1</v>
      </c>
      <c r="S385" s="681">
        <v>0.5</v>
      </c>
      <c r="T385" s="748">
        <v>1</v>
      </c>
      <c r="U385" s="704">
        <v>0.5</v>
      </c>
    </row>
    <row r="386" spans="1:21" ht="14.4" customHeight="1" x14ac:dyDescent="0.3">
      <c r="A386" s="664">
        <v>31</v>
      </c>
      <c r="B386" s="665" t="s">
        <v>549</v>
      </c>
      <c r="C386" s="665" t="s">
        <v>2429</v>
      </c>
      <c r="D386" s="746" t="s">
        <v>3285</v>
      </c>
      <c r="E386" s="747" t="s">
        <v>2439</v>
      </c>
      <c r="F386" s="665" t="s">
        <v>2426</v>
      </c>
      <c r="G386" s="665" t="s">
        <v>2461</v>
      </c>
      <c r="H386" s="665" t="s">
        <v>550</v>
      </c>
      <c r="I386" s="665" t="s">
        <v>2857</v>
      </c>
      <c r="J386" s="665" t="s">
        <v>2463</v>
      </c>
      <c r="K386" s="665" t="s">
        <v>2858</v>
      </c>
      <c r="L386" s="666">
        <v>30.99</v>
      </c>
      <c r="M386" s="666">
        <v>61.98</v>
      </c>
      <c r="N386" s="665">
        <v>2</v>
      </c>
      <c r="O386" s="748">
        <v>2</v>
      </c>
      <c r="P386" s="666">
        <v>61.98</v>
      </c>
      <c r="Q386" s="681">
        <v>1</v>
      </c>
      <c r="R386" s="665">
        <v>2</v>
      </c>
      <c r="S386" s="681">
        <v>1</v>
      </c>
      <c r="T386" s="748">
        <v>2</v>
      </c>
      <c r="U386" s="704">
        <v>1</v>
      </c>
    </row>
    <row r="387" spans="1:21" ht="14.4" customHeight="1" x14ac:dyDescent="0.3">
      <c r="A387" s="664">
        <v>31</v>
      </c>
      <c r="B387" s="665" t="s">
        <v>549</v>
      </c>
      <c r="C387" s="665" t="s">
        <v>2429</v>
      </c>
      <c r="D387" s="746" t="s">
        <v>3285</v>
      </c>
      <c r="E387" s="747" t="s">
        <v>2439</v>
      </c>
      <c r="F387" s="665" t="s">
        <v>2426</v>
      </c>
      <c r="G387" s="665" t="s">
        <v>2461</v>
      </c>
      <c r="H387" s="665" t="s">
        <v>550</v>
      </c>
      <c r="I387" s="665" t="s">
        <v>2859</v>
      </c>
      <c r="J387" s="665" t="s">
        <v>2463</v>
      </c>
      <c r="K387" s="665" t="s">
        <v>2860</v>
      </c>
      <c r="L387" s="666">
        <v>24.77</v>
      </c>
      <c r="M387" s="666">
        <v>74.31</v>
      </c>
      <c r="N387" s="665">
        <v>3</v>
      </c>
      <c r="O387" s="748">
        <v>3</v>
      </c>
      <c r="P387" s="666">
        <v>74.31</v>
      </c>
      <c r="Q387" s="681">
        <v>1</v>
      </c>
      <c r="R387" s="665">
        <v>3</v>
      </c>
      <c r="S387" s="681">
        <v>1</v>
      </c>
      <c r="T387" s="748">
        <v>3</v>
      </c>
      <c r="U387" s="704">
        <v>1</v>
      </c>
    </row>
    <row r="388" spans="1:21" ht="14.4" customHeight="1" x14ac:dyDescent="0.3">
      <c r="A388" s="664">
        <v>31</v>
      </c>
      <c r="B388" s="665" t="s">
        <v>549</v>
      </c>
      <c r="C388" s="665" t="s">
        <v>2429</v>
      </c>
      <c r="D388" s="746" t="s">
        <v>3285</v>
      </c>
      <c r="E388" s="747" t="s">
        <v>2439</v>
      </c>
      <c r="F388" s="665" t="s">
        <v>2426</v>
      </c>
      <c r="G388" s="665" t="s">
        <v>2461</v>
      </c>
      <c r="H388" s="665" t="s">
        <v>550</v>
      </c>
      <c r="I388" s="665" t="s">
        <v>2861</v>
      </c>
      <c r="J388" s="665" t="s">
        <v>2862</v>
      </c>
      <c r="K388" s="665" t="s">
        <v>2863</v>
      </c>
      <c r="L388" s="666">
        <v>32.130000000000003</v>
      </c>
      <c r="M388" s="666">
        <v>32.130000000000003</v>
      </c>
      <c r="N388" s="665">
        <v>1</v>
      </c>
      <c r="O388" s="748">
        <v>1</v>
      </c>
      <c r="P388" s="666">
        <v>32.130000000000003</v>
      </c>
      <c r="Q388" s="681">
        <v>1</v>
      </c>
      <c r="R388" s="665">
        <v>1</v>
      </c>
      <c r="S388" s="681">
        <v>1</v>
      </c>
      <c r="T388" s="748">
        <v>1</v>
      </c>
      <c r="U388" s="704">
        <v>1</v>
      </c>
    </row>
    <row r="389" spans="1:21" ht="14.4" customHeight="1" x14ac:dyDescent="0.3">
      <c r="A389" s="664">
        <v>31</v>
      </c>
      <c r="B389" s="665" t="s">
        <v>549</v>
      </c>
      <c r="C389" s="665" t="s">
        <v>2429</v>
      </c>
      <c r="D389" s="746" t="s">
        <v>3285</v>
      </c>
      <c r="E389" s="747" t="s">
        <v>2439</v>
      </c>
      <c r="F389" s="665" t="s">
        <v>2426</v>
      </c>
      <c r="G389" s="665" t="s">
        <v>2469</v>
      </c>
      <c r="H389" s="665" t="s">
        <v>550</v>
      </c>
      <c r="I389" s="665" t="s">
        <v>2555</v>
      </c>
      <c r="J389" s="665" t="s">
        <v>2556</v>
      </c>
      <c r="K389" s="665" t="s">
        <v>2557</v>
      </c>
      <c r="L389" s="666">
        <v>492.18</v>
      </c>
      <c r="M389" s="666">
        <v>492.18</v>
      </c>
      <c r="N389" s="665">
        <v>1</v>
      </c>
      <c r="O389" s="748">
        <v>1</v>
      </c>
      <c r="P389" s="666">
        <v>492.18</v>
      </c>
      <c r="Q389" s="681">
        <v>1</v>
      </c>
      <c r="R389" s="665">
        <v>1</v>
      </c>
      <c r="S389" s="681">
        <v>1</v>
      </c>
      <c r="T389" s="748">
        <v>1</v>
      </c>
      <c r="U389" s="704">
        <v>1</v>
      </c>
    </row>
    <row r="390" spans="1:21" ht="14.4" customHeight="1" x14ac:dyDescent="0.3">
      <c r="A390" s="664">
        <v>31</v>
      </c>
      <c r="B390" s="665" t="s">
        <v>549</v>
      </c>
      <c r="C390" s="665" t="s">
        <v>2429</v>
      </c>
      <c r="D390" s="746" t="s">
        <v>3285</v>
      </c>
      <c r="E390" s="747" t="s">
        <v>2439</v>
      </c>
      <c r="F390" s="665" t="s">
        <v>2426</v>
      </c>
      <c r="G390" s="665" t="s">
        <v>2469</v>
      </c>
      <c r="H390" s="665" t="s">
        <v>550</v>
      </c>
      <c r="I390" s="665" t="s">
        <v>2561</v>
      </c>
      <c r="J390" s="665" t="s">
        <v>2562</v>
      </c>
      <c r="K390" s="665" t="s">
        <v>2563</v>
      </c>
      <c r="L390" s="666">
        <v>245.43</v>
      </c>
      <c r="M390" s="666">
        <v>981.72</v>
      </c>
      <c r="N390" s="665">
        <v>4</v>
      </c>
      <c r="O390" s="748">
        <v>4</v>
      </c>
      <c r="P390" s="666">
        <v>981.72</v>
      </c>
      <c r="Q390" s="681">
        <v>1</v>
      </c>
      <c r="R390" s="665">
        <v>4</v>
      </c>
      <c r="S390" s="681">
        <v>1</v>
      </c>
      <c r="T390" s="748">
        <v>4</v>
      </c>
      <c r="U390" s="704">
        <v>1</v>
      </c>
    </row>
    <row r="391" spans="1:21" ht="14.4" customHeight="1" x14ac:dyDescent="0.3">
      <c r="A391" s="664">
        <v>31</v>
      </c>
      <c r="B391" s="665" t="s">
        <v>549</v>
      </c>
      <c r="C391" s="665" t="s">
        <v>2429</v>
      </c>
      <c r="D391" s="746" t="s">
        <v>3285</v>
      </c>
      <c r="E391" s="747" t="s">
        <v>2439</v>
      </c>
      <c r="F391" s="665" t="s">
        <v>2426</v>
      </c>
      <c r="G391" s="665" t="s">
        <v>2469</v>
      </c>
      <c r="H391" s="665" t="s">
        <v>550</v>
      </c>
      <c r="I391" s="665" t="s">
        <v>2804</v>
      </c>
      <c r="J391" s="665" t="s">
        <v>2805</v>
      </c>
      <c r="K391" s="665" t="s">
        <v>2806</v>
      </c>
      <c r="L391" s="666">
        <v>1575</v>
      </c>
      <c r="M391" s="666">
        <v>1575</v>
      </c>
      <c r="N391" s="665">
        <v>1</v>
      </c>
      <c r="O391" s="748">
        <v>1</v>
      </c>
      <c r="P391" s="666">
        <v>1575</v>
      </c>
      <c r="Q391" s="681">
        <v>1</v>
      </c>
      <c r="R391" s="665">
        <v>1</v>
      </c>
      <c r="S391" s="681">
        <v>1</v>
      </c>
      <c r="T391" s="748">
        <v>1</v>
      </c>
      <c r="U391" s="704">
        <v>1</v>
      </c>
    </row>
    <row r="392" spans="1:21" ht="14.4" customHeight="1" x14ac:dyDescent="0.3">
      <c r="A392" s="664">
        <v>31</v>
      </c>
      <c r="B392" s="665" t="s">
        <v>549</v>
      </c>
      <c r="C392" s="665" t="s">
        <v>2429</v>
      </c>
      <c r="D392" s="746" t="s">
        <v>3285</v>
      </c>
      <c r="E392" s="747" t="s">
        <v>2439</v>
      </c>
      <c r="F392" s="665" t="s">
        <v>2426</v>
      </c>
      <c r="G392" s="665" t="s">
        <v>2469</v>
      </c>
      <c r="H392" s="665" t="s">
        <v>550</v>
      </c>
      <c r="I392" s="665" t="s">
        <v>2564</v>
      </c>
      <c r="J392" s="665" t="s">
        <v>2565</v>
      </c>
      <c r="K392" s="665" t="s">
        <v>2566</v>
      </c>
      <c r="L392" s="666">
        <v>58.5</v>
      </c>
      <c r="M392" s="666">
        <v>117</v>
      </c>
      <c r="N392" s="665">
        <v>2</v>
      </c>
      <c r="O392" s="748">
        <v>2</v>
      </c>
      <c r="P392" s="666">
        <v>58.5</v>
      </c>
      <c r="Q392" s="681">
        <v>0.5</v>
      </c>
      <c r="R392" s="665">
        <v>1</v>
      </c>
      <c r="S392" s="681">
        <v>0.5</v>
      </c>
      <c r="T392" s="748">
        <v>1</v>
      </c>
      <c r="U392" s="704">
        <v>0.5</v>
      </c>
    </row>
    <row r="393" spans="1:21" ht="14.4" customHeight="1" x14ac:dyDescent="0.3">
      <c r="A393" s="664">
        <v>31</v>
      </c>
      <c r="B393" s="665" t="s">
        <v>549</v>
      </c>
      <c r="C393" s="665" t="s">
        <v>2429</v>
      </c>
      <c r="D393" s="746" t="s">
        <v>3285</v>
      </c>
      <c r="E393" s="747" t="s">
        <v>2439</v>
      </c>
      <c r="F393" s="665" t="s">
        <v>2426</v>
      </c>
      <c r="G393" s="665" t="s">
        <v>2469</v>
      </c>
      <c r="H393" s="665" t="s">
        <v>550</v>
      </c>
      <c r="I393" s="665" t="s">
        <v>2809</v>
      </c>
      <c r="J393" s="665" t="s">
        <v>2810</v>
      </c>
      <c r="K393" s="665" t="s">
        <v>2811</v>
      </c>
      <c r="L393" s="666">
        <v>818.72</v>
      </c>
      <c r="M393" s="666">
        <v>818.72</v>
      </c>
      <c r="N393" s="665">
        <v>1</v>
      </c>
      <c r="O393" s="748">
        <v>1</v>
      </c>
      <c r="P393" s="666">
        <v>818.72</v>
      </c>
      <c r="Q393" s="681">
        <v>1</v>
      </c>
      <c r="R393" s="665">
        <v>1</v>
      </c>
      <c r="S393" s="681">
        <v>1</v>
      </c>
      <c r="T393" s="748">
        <v>1</v>
      </c>
      <c r="U393" s="704">
        <v>1</v>
      </c>
    </row>
    <row r="394" spans="1:21" ht="14.4" customHeight="1" x14ac:dyDescent="0.3">
      <c r="A394" s="664">
        <v>31</v>
      </c>
      <c r="B394" s="665" t="s">
        <v>549</v>
      </c>
      <c r="C394" s="665" t="s">
        <v>2429</v>
      </c>
      <c r="D394" s="746" t="s">
        <v>3285</v>
      </c>
      <c r="E394" s="747" t="s">
        <v>2439</v>
      </c>
      <c r="F394" s="665" t="s">
        <v>2426</v>
      </c>
      <c r="G394" s="665" t="s">
        <v>2469</v>
      </c>
      <c r="H394" s="665" t="s">
        <v>550</v>
      </c>
      <c r="I394" s="665" t="s">
        <v>2640</v>
      </c>
      <c r="J394" s="665" t="s">
        <v>2641</v>
      </c>
      <c r="K394" s="665" t="s">
        <v>2642</v>
      </c>
      <c r="L394" s="666">
        <v>250</v>
      </c>
      <c r="M394" s="666">
        <v>250</v>
      </c>
      <c r="N394" s="665">
        <v>1</v>
      </c>
      <c r="O394" s="748">
        <v>1</v>
      </c>
      <c r="P394" s="666">
        <v>250</v>
      </c>
      <c r="Q394" s="681">
        <v>1</v>
      </c>
      <c r="R394" s="665">
        <v>1</v>
      </c>
      <c r="S394" s="681">
        <v>1</v>
      </c>
      <c r="T394" s="748">
        <v>1</v>
      </c>
      <c r="U394" s="704">
        <v>1</v>
      </c>
    </row>
    <row r="395" spans="1:21" ht="14.4" customHeight="1" x14ac:dyDescent="0.3">
      <c r="A395" s="664">
        <v>31</v>
      </c>
      <c r="B395" s="665" t="s">
        <v>549</v>
      </c>
      <c r="C395" s="665" t="s">
        <v>2429</v>
      </c>
      <c r="D395" s="746" t="s">
        <v>3285</v>
      </c>
      <c r="E395" s="747" t="s">
        <v>2439</v>
      </c>
      <c r="F395" s="665" t="s">
        <v>2426</v>
      </c>
      <c r="G395" s="665" t="s">
        <v>2469</v>
      </c>
      <c r="H395" s="665" t="s">
        <v>550</v>
      </c>
      <c r="I395" s="665" t="s">
        <v>2618</v>
      </c>
      <c r="J395" s="665" t="s">
        <v>2619</v>
      </c>
      <c r="K395" s="665" t="s">
        <v>2620</v>
      </c>
      <c r="L395" s="666">
        <v>349.12</v>
      </c>
      <c r="M395" s="666">
        <v>1047.3600000000001</v>
      </c>
      <c r="N395" s="665">
        <v>3</v>
      </c>
      <c r="O395" s="748">
        <v>3</v>
      </c>
      <c r="P395" s="666">
        <v>1047.3600000000001</v>
      </c>
      <c r="Q395" s="681">
        <v>1</v>
      </c>
      <c r="R395" s="665">
        <v>3</v>
      </c>
      <c r="S395" s="681">
        <v>1</v>
      </c>
      <c r="T395" s="748">
        <v>3</v>
      </c>
      <c r="U395" s="704">
        <v>1</v>
      </c>
    </row>
    <row r="396" spans="1:21" ht="14.4" customHeight="1" x14ac:dyDescent="0.3">
      <c r="A396" s="664">
        <v>31</v>
      </c>
      <c r="B396" s="665" t="s">
        <v>549</v>
      </c>
      <c r="C396" s="665" t="s">
        <v>2429</v>
      </c>
      <c r="D396" s="746" t="s">
        <v>3285</v>
      </c>
      <c r="E396" s="747" t="s">
        <v>2439</v>
      </c>
      <c r="F396" s="665" t="s">
        <v>2426</v>
      </c>
      <c r="G396" s="665" t="s">
        <v>2469</v>
      </c>
      <c r="H396" s="665" t="s">
        <v>550</v>
      </c>
      <c r="I396" s="665" t="s">
        <v>2567</v>
      </c>
      <c r="J396" s="665" t="s">
        <v>2568</v>
      </c>
      <c r="K396" s="665" t="s">
        <v>2569</v>
      </c>
      <c r="L396" s="666">
        <v>350</v>
      </c>
      <c r="M396" s="666">
        <v>3150</v>
      </c>
      <c r="N396" s="665">
        <v>9</v>
      </c>
      <c r="O396" s="748">
        <v>9</v>
      </c>
      <c r="P396" s="666">
        <v>2450</v>
      </c>
      <c r="Q396" s="681">
        <v>0.77777777777777779</v>
      </c>
      <c r="R396" s="665">
        <v>7</v>
      </c>
      <c r="S396" s="681">
        <v>0.77777777777777779</v>
      </c>
      <c r="T396" s="748">
        <v>7</v>
      </c>
      <c r="U396" s="704">
        <v>0.77777777777777779</v>
      </c>
    </row>
    <row r="397" spans="1:21" ht="14.4" customHeight="1" x14ac:dyDescent="0.3">
      <c r="A397" s="664">
        <v>31</v>
      </c>
      <c r="B397" s="665" t="s">
        <v>549</v>
      </c>
      <c r="C397" s="665" t="s">
        <v>2429</v>
      </c>
      <c r="D397" s="746" t="s">
        <v>3285</v>
      </c>
      <c r="E397" s="747" t="s">
        <v>2439</v>
      </c>
      <c r="F397" s="665" t="s">
        <v>2426</v>
      </c>
      <c r="G397" s="665" t="s">
        <v>2469</v>
      </c>
      <c r="H397" s="665" t="s">
        <v>550</v>
      </c>
      <c r="I397" s="665" t="s">
        <v>2575</v>
      </c>
      <c r="J397" s="665" t="s">
        <v>2576</v>
      </c>
      <c r="K397" s="665" t="s">
        <v>2577</v>
      </c>
      <c r="L397" s="666">
        <v>1000</v>
      </c>
      <c r="M397" s="666">
        <v>2000</v>
      </c>
      <c r="N397" s="665">
        <v>2</v>
      </c>
      <c r="O397" s="748">
        <v>2</v>
      </c>
      <c r="P397" s="666">
        <v>2000</v>
      </c>
      <c r="Q397" s="681">
        <v>1</v>
      </c>
      <c r="R397" s="665">
        <v>2</v>
      </c>
      <c r="S397" s="681">
        <v>1</v>
      </c>
      <c r="T397" s="748">
        <v>2</v>
      </c>
      <c r="U397" s="704">
        <v>1</v>
      </c>
    </row>
    <row r="398" spans="1:21" ht="14.4" customHeight="1" x14ac:dyDescent="0.3">
      <c r="A398" s="664">
        <v>31</v>
      </c>
      <c r="B398" s="665" t="s">
        <v>549</v>
      </c>
      <c r="C398" s="665" t="s">
        <v>2429</v>
      </c>
      <c r="D398" s="746" t="s">
        <v>3285</v>
      </c>
      <c r="E398" s="747" t="s">
        <v>2439</v>
      </c>
      <c r="F398" s="665" t="s">
        <v>2426</v>
      </c>
      <c r="G398" s="665" t="s">
        <v>2835</v>
      </c>
      <c r="H398" s="665" t="s">
        <v>550</v>
      </c>
      <c r="I398" s="665" t="s">
        <v>2836</v>
      </c>
      <c r="J398" s="665" t="s">
        <v>2837</v>
      </c>
      <c r="K398" s="665" t="s">
        <v>2838</v>
      </c>
      <c r="L398" s="666">
        <v>553.15</v>
      </c>
      <c r="M398" s="666">
        <v>553.15</v>
      </c>
      <c r="N398" s="665">
        <v>1</v>
      </c>
      <c r="O398" s="748">
        <v>1</v>
      </c>
      <c r="P398" s="666">
        <v>553.15</v>
      </c>
      <c r="Q398" s="681">
        <v>1</v>
      </c>
      <c r="R398" s="665">
        <v>1</v>
      </c>
      <c r="S398" s="681">
        <v>1</v>
      </c>
      <c r="T398" s="748">
        <v>1</v>
      </c>
      <c r="U398" s="704">
        <v>1</v>
      </c>
    </row>
    <row r="399" spans="1:21" ht="14.4" customHeight="1" x14ac:dyDescent="0.3">
      <c r="A399" s="664">
        <v>31</v>
      </c>
      <c r="B399" s="665" t="s">
        <v>549</v>
      </c>
      <c r="C399" s="665" t="s">
        <v>2429</v>
      </c>
      <c r="D399" s="746" t="s">
        <v>3285</v>
      </c>
      <c r="E399" s="747" t="s">
        <v>2440</v>
      </c>
      <c r="F399" s="665" t="s">
        <v>2424</v>
      </c>
      <c r="G399" s="665" t="s">
        <v>2454</v>
      </c>
      <c r="H399" s="665" t="s">
        <v>1188</v>
      </c>
      <c r="I399" s="665" t="s">
        <v>1485</v>
      </c>
      <c r="J399" s="665" t="s">
        <v>2285</v>
      </c>
      <c r="K399" s="665" t="s">
        <v>2286</v>
      </c>
      <c r="L399" s="666">
        <v>149.52000000000001</v>
      </c>
      <c r="M399" s="666">
        <v>149.52000000000001</v>
      </c>
      <c r="N399" s="665">
        <v>1</v>
      </c>
      <c r="O399" s="748">
        <v>1</v>
      </c>
      <c r="P399" s="666"/>
      <c r="Q399" s="681">
        <v>0</v>
      </c>
      <c r="R399" s="665"/>
      <c r="S399" s="681">
        <v>0</v>
      </c>
      <c r="T399" s="748"/>
      <c r="U399" s="704">
        <v>0</v>
      </c>
    </row>
    <row r="400" spans="1:21" ht="14.4" customHeight="1" x14ac:dyDescent="0.3">
      <c r="A400" s="664">
        <v>31</v>
      </c>
      <c r="B400" s="665" t="s">
        <v>549</v>
      </c>
      <c r="C400" s="665" t="s">
        <v>2429</v>
      </c>
      <c r="D400" s="746" t="s">
        <v>3285</v>
      </c>
      <c r="E400" s="747" t="s">
        <v>2440</v>
      </c>
      <c r="F400" s="665" t="s">
        <v>2424</v>
      </c>
      <c r="G400" s="665" t="s">
        <v>2674</v>
      </c>
      <c r="H400" s="665" t="s">
        <v>550</v>
      </c>
      <c r="I400" s="665" t="s">
        <v>2864</v>
      </c>
      <c r="J400" s="665" t="s">
        <v>744</v>
      </c>
      <c r="K400" s="665" t="s">
        <v>2865</v>
      </c>
      <c r="L400" s="666">
        <v>0</v>
      </c>
      <c r="M400" s="666">
        <v>0</v>
      </c>
      <c r="N400" s="665">
        <v>3</v>
      </c>
      <c r="O400" s="748">
        <v>1</v>
      </c>
      <c r="P400" s="666"/>
      <c r="Q400" s="681"/>
      <c r="R400" s="665"/>
      <c r="S400" s="681">
        <v>0</v>
      </c>
      <c r="T400" s="748"/>
      <c r="U400" s="704">
        <v>0</v>
      </c>
    </row>
    <row r="401" spans="1:21" ht="14.4" customHeight="1" x14ac:dyDescent="0.3">
      <c r="A401" s="664">
        <v>31</v>
      </c>
      <c r="B401" s="665" t="s">
        <v>549</v>
      </c>
      <c r="C401" s="665" t="s">
        <v>2429</v>
      </c>
      <c r="D401" s="746" t="s">
        <v>3285</v>
      </c>
      <c r="E401" s="747" t="s">
        <v>2440</v>
      </c>
      <c r="F401" s="665" t="s">
        <v>2424</v>
      </c>
      <c r="G401" s="665" t="s">
        <v>2486</v>
      </c>
      <c r="H401" s="665" t="s">
        <v>550</v>
      </c>
      <c r="I401" s="665" t="s">
        <v>2866</v>
      </c>
      <c r="J401" s="665" t="s">
        <v>2867</v>
      </c>
      <c r="K401" s="665" t="s">
        <v>2868</v>
      </c>
      <c r="L401" s="666">
        <v>42.63</v>
      </c>
      <c r="M401" s="666">
        <v>42.63</v>
      </c>
      <c r="N401" s="665">
        <v>1</v>
      </c>
      <c r="O401" s="748">
        <v>1</v>
      </c>
      <c r="P401" s="666">
        <v>42.63</v>
      </c>
      <c r="Q401" s="681">
        <v>1</v>
      </c>
      <c r="R401" s="665">
        <v>1</v>
      </c>
      <c r="S401" s="681">
        <v>1</v>
      </c>
      <c r="T401" s="748">
        <v>1</v>
      </c>
      <c r="U401" s="704">
        <v>1</v>
      </c>
    </row>
    <row r="402" spans="1:21" ht="14.4" customHeight="1" x14ac:dyDescent="0.3">
      <c r="A402" s="664">
        <v>31</v>
      </c>
      <c r="B402" s="665" t="s">
        <v>549</v>
      </c>
      <c r="C402" s="665" t="s">
        <v>2429</v>
      </c>
      <c r="D402" s="746" t="s">
        <v>3285</v>
      </c>
      <c r="E402" s="747" t="s">
        <v>2440</v>
      </c>
      <c r="F402" s="665" t="s">
        <v>2424</v>
      </c>
      <c r="G402" s="665" t="s">
        <v>2491</v>
      </c>
      <c r="H402" s="665" t="s">
        <v>550</v>
      </c>
      <c r="I402" s="665" t="s">
        <v>2869</v>
      </c>
      <c r="J402" s="665" t="s">
        <v>2870</v>
      </c>
      <c r="K402" s="665" t="s">
        <v>2871</v>
      </c>
      <c r="L402" s="666">
        <v>0</v>
      </c>
      <c r="M402" s="666">
        <v>0</v>
      </c>
      <c r="N402" s="665">
        <v>1</v>
      </c>
      <c r="O402" s="748">
        <v>1</v>
      </c>
      <c r="P402" s="666">
        <v>0</v>
      </c>
      <c r="Q402" s="681"/>
      <c r="R402" s="665">
        <v>1</v>
      </c>
      <c r="S402" s="681">
        <v>1</v>
      </c>
      <c r="T402" s="748">
        <v>1</v>
      </c>
      <c r="U402" s="704">
        <v>1</v>
      </c>
    </row>
    <row r="403" spans="1:21" ht="14.4" customHeight="1" x14ac:dyDescent="0.3">
      <c r="A403" s="664">
        <v>31</v>
      </c>
      <c r="B403" s="665" t="s">
        <v>549</v>
      </c>
      <c r="C403" s="665" t="s">
        <v>2429</v>
      </c>
      <c r="D403" s="746" t="s">
        <v>3285</v>
      </c>
      <c r="E403" s="747" t="s">
        <v>2440</v>
      </c>
      <c r="F403" s="665" t="s">
        <v>2424</v>
      </c>
      <c r="G403" s="665" t="s">
        <v>2747</v>
      </c>
      <c r="H403" s="665" t="s">
        <v>550</v>
      </c>
      <c r="I403" s="665" t="s">
        <v>2872</v>
      </c>
      <c r="J403" s="665" t="s">
        <v>659</v>
      </c>
      <c r="K403" s="665" t="s">
        <v>2873</v>
      </c>
      <c r="L403" s="666">
        <v>182.22</v>
      </c>
      <c r="M403" s="666">
        <v>728.88</v>
      </c>
      <c r="N403" s="665">
        <v>4</v>
      </c>
      <c r="O403" s="748">
        <v>1.5</v>
      </c>
      <c r="P403" s="666">
        <v>728.88</v>
      </c>
      <c r="Q403" s="681">
        <v>1</v>
      </c>
      <c r="R403" s="665">
        <v>4</v>
      </c>
      <c r="S403" s="681">
        <v>1</v>
      </c>
      <c r="T403" s="748">
        <v>1.5</v>
      </c>
      <c r="U403" s="704">
        <v>1</v>
      </c>
    </row>
    <row r="404" spans="1:21" ht="14.4" customHeight="1" x14ac:dyDescent="0.3">
      <c r="A404" s="664">
        <v>31</v>
      </c>
      <c r="B404" s="665" t="s">
        <v>549</v>
      </c>
      <c r="C404" s="665" t="s">
        <v>2429</v>
      </c>
      <c r="D404" s="746" t="s">
        <v>3285</v>
      </c>
      <c r="E404" s="747" t="s">
        <v>2440</v>
      </c>
      <c r="F404" s="665" t="s">
        <v>2424</v>
      </c>
      <c r="G404" s="665" t="s">
        <v>2495</v>
      </c>
      <c r="H404" s="665" t="s">
        <v>550</v>
      </c>
      <c r="I404" s="665" t="s">
        <v>2874</v>
      </c>
      <c r="J404" s="665" t="s">
        <v>2875</v>
      </c>
      <c r="K404" s="665" t="s">
        <v>2876</v>
      </c>
      <c r="L404" s="666">
        <v>46.75</v>
      </c>
      <c r="M404" s="666">
        <v>46.75</v>
      </c>
      <c r="N404" s="665">
        <v>1</v>
      </c>
      <c r="O404" s="748">
        <v>0.5</v>
      </c>
      <c r="P404" s="666"/>
      <c r="Q404" s="681">
        <v>0</v>
      </c>
      <c r="R404" s="665"/>
      <c r="S404" s="681">
        <v>0</v>
      </c>
      <c r="T404" s="748"/>
      <c r="U404" s="704">
        <v>0</v>
      </c>
    </row>
    <row r="405" spans="1:21" ht="14.4" customHeight="1" x14ac:dyDescent="0.3">
      <c r="A405" s="664">
        <v>31</v>
      </c>
      <c r="B405" s="665" t="s">
        <v>549</v>
      </c>
      <c r="C405" s="665" t="s">
        <v>2429</v>
      </c>
      <c r="D405" s="746" t="s">
        <v>3285</v>
      </c>
      <c r="E405" s="747" t="s">
        <v>2440</v>
      </c>
      <c r="F405" s="665" t="s">
        <v>2424</v>
      </c>
      <c r="G405" s="665" t="s">
        <v>2495</v>
      </c>
      <c r="H405" s="665" t="s">
        <v>550</v>
      </c>
      <c r="I405" s="665" t="s">
        <v>2877</v>
      </c>
      <c r="J405" s="665" t="s">
        <v>1442</v>
      </c>
      <c r="K405" s="665" t="s">
        <v>2878</v>
      </c>
      <c r="L405" s="666">
        <v>93.49</v>
      </c>
      <c r="M405" s="666">
        <v>186.98</v>
      </c>
      <c r="N405" s="665">
        <v>2</v>
      </c>
      <c r="O405" s="748">
        <v>1</v>
      </c>
      <c r="P405" s="666">
        <v>93.49</v>
      </c>
      <c r="Q405" s="681">
        <v>0.5</v>
      </c>
      <c r="R405" s="665">
        <v>1</v>
      </c>
      <c r="S405" s="681">
        <v>0.5</v>
      </c>
      <c r="T405" s="748">
        <v>0.5</v>
      </c>
      <c r="U405" s="704">
        <v>0.5</v>
      </c>
    </row>
    <row r="406" spans="1:21" ht="14.4" customHeight="1" x14ac:dyDescent="0.3">
      <c r="A406" s="664">
        <v>31</v>
      </c>
      <c r="B406" s="665" t="s">
        <v>549</v>
      </c>
      <c r="C406" s="665" t="s">
        <v>2429</v>
      </c>
      <c r="D406" s="746" t="s">
        <v>3285</v>
      </c>
      <c r="E406" s="747" t="s">
        <v>2440</v>
      </c>
      <c r="F406" s="665" t="s">
        <v>2424</v>
      </c>
      <c r="G406" s="665" t="s">
        <v>2749</v>
      </c>
      <c r="H406" s="665" t="s">
        <v>550</v>
      </c>
      <c r="I406" s="665" t="s">
        <v>2750</v>
      </c>
      <c r="J406" s="665" t="s">
        <v>2751</v>
      </c>
      <c r="K406" s="665" t="s">
        <v>2752</v>
      </c>
      <c r="L406" s="666">
        <v>0</v>
      </c>
      <c r="M406" s="666">
        <v>0</v>
      </c>
      <c r="N406" s="665">
        <v>1</v>
      </c>
      <c r="O406" s="748">
        <v>0.5</v>
      </c>
      <c r="P406" s="666"/>
      <c r="Q406" s="681"/>
      <c r="R406" s="665"/>
      <c r="S406" s="681">
        <v>0</v>
      </c>
      <c r="T406" s="748"/>
      <c r="U406" s="704">
        <v>0</v>
      </c>
    </row>
    <row r="407" spans="1:21" ht="14.4" customHeight="1" x14ac:dyDescent="0.3">
      <c r="A407" s="664">
        <v>31</v>
      </c>
      <c r="B407" s="665" t="s">
        <v>549</v>
      </c>
      <c r="C407" s="665" t="s">
        <v>2429</v>
      </c>
      <c r="D407" s="746" t="s">
        <v>3285</v>
      </c>
      <c r="E407" s="747" t="s">
        <v>2440</v>
      </c>
      <c r="F407" s="665" t="s">
        <v>2424</v>
      </c>
      <c r="G407" s="665" t="s">
        <v>2879</v>
      </c>
      <c r="H407" s="665" t="s">
        <v>550</v>
      </c>
      <c r="I407" s="665" t="s">
        <v>2880</v>
      </c>
      <c r="J407" s="665" t="s">
        <v>2881</v>
      </c>
      <c r="K407" s="665" t="s">
        <v>2882</v>
      </c>
      <c r="L407" s="666">
        <v>0</v>
      </c>
      <c r="M407" s="666">
        <v>0</v>
      </c>
      <c r="N407" s="665">
        <v>3</v>
      </c>
      <c r="O407" s="748">
        <v>2</v>
      </c>
      <c r="P407" s="666"/>
      <c r="Q407" s="681"/>
      <c r="R407" s="665"/>
      <c r="S407" s="681">
        <v>0</v>
      </c>
      <c r="T407" s="748"/>
      <c r="U407" s="704">
        <v>0</v>
      </c>
    </row>
    <row r="408" spans="1:21" ht="14.4" customHeight="1" x14ac:dyDescent="0.3">
      <c r="A408" s="664">
        <v>31</v>
      </c>
      <c r="B408" s="665" t="s">
        <v>549</v>
      </c>
      <c r="C408" s="665" t="s">
        <v>2429</v>
      </c>
      <c r="D408" s="746" t="s">
        <v>3285</v>
      </c>
      <c r="E408" s="747" t="s">
        <v>2440</v>
      </c>
      <c r="F408" s="665" t="s">
        <v>2424</v>
      </c>
      <c r="G408" s="665" t="s">
        <v>2883</v>
      </c>
      <c r="H408" s="665" t="s">
        <v>550</v>
      </c>
      <c r="I408" s="665" t="s">
        <v>2884</v>
      </c>
      <c r="J408" s="665" t="s">
        <v>2885</v>
      </c>
      <c r="K408" s="665" t="s">
        <v>2886</v>
      </c>
      <c r="L408" s="666">
        <v>0</v>
      </c>
      <c r="M408" s="666">
        <v>0</v>
      </c>
      <c r="N408" s="665">
        <v>1</v>
      </c>
      <c r="O408" s="748">
        <v>1</v>
      </c>
      <c r="P408" s="666"/>
      <c r="Q408" s="681"/>
      <c r="R408" s="665"/>
      <c r="S408" s="681">
        <v>0</v>
      </c>
      <c r="T408" s="748"/>
      <c r="U408" s="704">
        <v>0</v>
      </c>
    </row>
    <row r="409" spans="1:21" ht="14.4" customHeight="1" x14ac:dyDescent="0.3">
      <c r="A409" s="664">
        <v>31</v>
      </c>
      <c r="B409" s="665" t="s">
        <v>549</v>
      </c>
      <c r="C409" s="665" t="s">
        <v>2429</v>
      </c>
      <c r="D409" s="746" t="s">
        <v>3285</v>
      </c>
      <c r="E409" s="747" t="s">
        <v>2440</v>
      </c>
      <c r="F409" s="665" t="s">
        <v>2424</v>
      </c>
      <c r="G409" s="665" t="s">
        <v>2651</v>
      </c>
      <c r="H409" s="665" t="s">
        <v>1188</v>
      </c>
      <c r="I409" s="665" t="s">
        <v>2887</v>
      </c>
      <c r="J409" s="665" t="s">
        <v>2328</v>
      </c>
      <c r="K409" s="665" t="s">
        <v>2683</v>
      </c>
      <c r="L409" s="666">
        <v>848.49</v>
      </c>
      <c r="M409" s="666">
        <v>848.49</v>
      </c>
      <c r="N409" s="665">
        <v>1</v>
      </c>
      <c r="O409" s="748">
        <v>1</v>
      </c>
      <c r="P409" s="666">
        <v>848.49</v>
      </c>
      <c r="Q409" s="681">
        <v>1</v>
      </c>
      <c r="R409" s="665">
        <v>1</v>
      </c>
      <c r="S409" s="681">
        <v>1</v>
      </c>
      <c r="T409" s="748">
        <v>1</v>
      </c>
      <c r="U409" s="704">
        <v>1</v>
      </c>
    </row>
    <row r="410" spans="1:21" ht="14.4" customHeight="1" x14ac:dyDescent="0.3">
      <c r="A410" s="664">
        <v>31</v>
      </c>
      <c r="B410" s="665" t="s">
        <v>549</v>
      </c>
      <c r="C410" s="665" t="s">
        <v>2429</v>
      </c>
      <c r="D410" s="746" t="s">
        <v>3285</v>
      </c>
      <c r="E410" s="747" t="s">
        <v>2440</v>
      </c>
      <c r="F410" s="665" t="s">
        <v>2424</v>
      </c>
      <c r="G410" s="665" t="s">
        <v>2888</v>
      </c>
      <c r="H410" s="665" t="s">
        <v>550</v>
      </c>
      <c r="I410" s="665" t="s">
        <v>2889</v>
      </c>
      <c r="J410" s="665" t="s">
        <v>2890</v>
      </c>
      <c r="K410" s="665" t="s">
        <v>2891</v>
      </c>
      <c r="L410" s="666">
        <v>0</v>
      </c>
      <c r="M410" s="666">
        <v>0</v>
      </c>
      <c r="N410" s="665">
        <v>2</v>
      </c>
      <c r="O410" s="748">
        <v>1</v>
      </c>
      <c r="P410" s="666">
        <v>0</v>
      </c>
      <c r="Q410" s="681"/>
      <c r="R410" s="665">
        <v>2</v>
      </c>
      <c r="S410" s="681">
        <v>1</v>
      </c>
      <c r="T410" s="748">
        <v>1</v>
      </c>
      <c r="U410" s="704">
        <v>1</v>
      </c>
    </row>
    <row r="411" spans="1:21" ht="14.4" customHeight="1" x14ac:dyDescent="0.3">
      <c r="A411" s="664">
        <v>31</v>
      </c>
      <c r="B411" s="665" t="s">
        <v>549</v>
      </c>
      <c r="C411" s="665" t="s">
        <v>2429</v>
      </c>
      <c r="D411" s="746" t="s">
        <v>3285</v>
      </c>
      <c r="E411" s="747" t="s">
        <v>2440</v>
      </c>
      <c r="F411" s="665" t="s">
        <v>2424</v>
      </c>
      <c r="G411" s="665" t="s">
        <v>2758</v>
      </c>
      <c r="H411" s="665" t="s">
        <v>550</v>
      </c>
      <c r="I411" s="665" t="s">
        <v>723</v>
      </c>
      <c r="J411" s="665" t="s">
        <v>724</v>
      </c>
      <c r="K411" s="665" t="s">
        <v>2759</v>
      </c>
      <c r="L411" s="666">
        <v>107.27</v>
      </c>
      <c r="M411" s="666">
        <v>321.81</v>
      </c>
      <c r="N411" s="665">
        <v>3</v>
      </c>
      <c r="O411" s="748">
        <v>1</v>
      </c>
      <c r="P411" s="666">
        <v>321.81</v>
      </c>
      <c r="Q411" s="681">
        <v>1</v>
      </c>
      <c r="R411" s="665">
        <v>3</v>
      </c>
      <c r="S411" s="681">
        <v>1</v>
      </c>
      <c r="T411" s="748">
        <v>1</v>
      </c>
      <c r="U411" s="704">
        <v>1</v>
      </c>
    </row>
    <row r="412" spans="1:21" ht="14.4" customHeight="1" x14ac:dyDescent="0.3">
      <c r="A412" s="664">
        <v>31</v>
      </c>
      <c r="B412" s="665" t="s">
        <v>549</v>
      </c>
      <c r="C412" s="665" t="s">
        <v>2429</v>
      </c>
      <c r="D412" s="746" t="s">
        <v>3285</v>
      </c>
      <c r="E412" s="747" t="s">
        <v>2440</v>
      </c>
      <c r="F412" s="665" t="s">
        <v>2424</v>
      </c>
      <c r="G412" s="665" t="s">
        <v>2758</v>
      </c>
      <c r="H412" s="665" t="s">
        <v>550</v>
      </c>
      <c r="I412" s="665" t="s">
        <v>2892</v>
      </c>
      <c r="J412" s="665" t="s">
        <v>724</v>
      </c>
      <c r="K412" s="665" t="s">
        <v>2759</v>
      </c>
      <c r="L412" s="666">
        <v>107.27</v>
      </c>
      <c r="M412" s="666">
        <v>429.08</v>
      </c>
      <c r="N412" s="665">
        <v>4</v>
      </c>
      <c r="O412" s="748">
        <v>1</v>
      </c>
      <c r="P412" s="666"/>
      <c r="Q412" s="681">
        <v>0</v>
      </c>
      <c r="R412" s="665"/>
      <c r="S412" s="681">
        <v>0</v>
      </c>
      <c r="T412" s="748"/>
      <c r="U412" s="704">
        <v>0</v>
      </c>
    </row>
    <row r="413" spans="1:21" ht="14.4" customHeight="1" x14ac:dyDescent="0.3">
      <c r="A413" s="664">
        <v>31</v>
      </c>
      <c r="B413" s="665" t="s">
        <v>549</v>
      </c>
      <c r="C413" s="665" t="s">
        <v>2429</v>
      </c>
      <c r="D413" s="746" t="s">
        <v>3285</v>
      </c>
      <c r="E413" s="747" t="s">
        <v>2440</v>
      </c>
      <c r="F413" s="665" t="s">
        <v>2424</v>
      </c>
      <c r="G413" s="665" t="s">
        <v>2504</v>
      </c>
      <c r="H413" s="665" t="s">
        <v>550</v>
      </c>
      <c r="I413" s="665" t="s">
        <v>1013</v>
      </c>
      <c r="J413" s="665" t="s">
        <v>2505</v>
      </c>
      <c r="K413" s="665" t="s">
        <v>2506</v>
      </c>
      <c r="L413" s="666">
        <v>0</v>
      </c>
      <c r="M413" s="666">
        <v>0</v>
      </c>
      <c r="N413" s="665">
        <v>4</v>
      </c>
      <c r="O413" s="748">
        <v>1</v>
      </c>
      <c r="P413" s="666">
        <v>0</v>
      </c>
      <c r="Q413" s="681"/>
      <c r="R413" s="665">
        <v>4</v>
      </c>
      <c r="S413" s="681">
        <v>1</v>
      </c>
      <c r="T413" s="748">
        <v>1</v>
      </c>
      <c r="U413" s="704">
        <v>1</v>
      </c>
    </row>
    <row r="414" spans="1:21" ht="14.4" customHeight="1" x14ac:dyDescent="0.3">
      <c r="A414" s="664">
        <v>31</v>
      </c>
      <c r="B414" s="665" t="s">
        <v>549</v>
      </c>
      <c r="C414" s="665" t="s">
        <v>2429</v>
      </c>
      <c r="D414" s="746" t="s">
        <v>3285</v>
      </c>
      <c r="E414" s="747" t="s">
        <v>2440</v>
      </c>
      <c r="F414" s="665" t="s">
        <v>2424</v>
      </c>
      <c r="G414" s="665" t="s">
        <v>2729</v>
      </c>
      <c r="H414" s="665" t="s">
        <v>550</v>
      </c>
      <c r="I414" s="665" t="s">
        <v>2730</v>
      </c>
      <c r="J414" s="665" t="s">
        <v>2731</v>
      </c>
      <c r="K414" s="665" t="s">
        <v>2732</v>
      </c>
      <c r="L414" s="666">
        <v>0</v>
      </c>
      <c r="M414" s="666">
        <v>0</v>
      </c>
      <c r="N414" s="665">
        <v>1</v>
      </c>
      <c r="O414" s="748">
        <v>1</v>
      </c>
      <c r="P414" s="666"/>
      <c r="Q414" s="681"/>
      <c r="R414" s="665"/>
      <c r="S414" s="681">
        <v>0</v>
      </c>
      <c r="T414" s="748"/>
      <c r="U414" s="704">
        <v>0</v>
      </c>
    </row>
    <row r="415" spans="1:21" ht="14.4" customHeight="1" x14ac:dyDescent="0.3">
      <c r="A415" s="664">
        <v>31</v>
      </c>
      <c r="B415" s="665" t="s">
        <v>549</v>
      </c>
      <c r="C415" s="665" t="s">
        <v>2429</v>
      </c>
      <c r="D415" s="746" t="s">
        <v>3285</v>
      </c>
      <c r="E415" s="747" t="s">
        <v>2440</v>
      </c>
      <c r="F415" s="665" t="s">
        <v>2424</v>
      </c>
      <c r="G415" s="665" t="s">
        <v>2760</v>
      </c>
      <c r="H415" s="665" t="s">
        <v>550</v>
      </c>
      <c r="I415" s="665" t="s">
        <v>1378</v>
      </c>
      <c r="J415" s="665" t="s">
        <v>1379</v>
      </c>
      <c r="K415" s="665" t="s">
        <v>2893</v>
      </c>
      <c r="L415" s="666">
        <v>48.09</v>
      </c>
      <c r="M415" s="666">
        <v>96.18</v>
      </c>
      <c r="N415" s="665">
        <v>2</v>
      </c>
      <c r="O415" s="748">
        <v>2</v>
      </c>
      <c r="P415" s="666">
        <v>48.09</v>
      </c>
      <c r="Q415" s="681">
        <v>0.5</v>
      </c>
      <c r="R415" s="665">
        <v>1</v>
      </c>
      <c r="S415" s="681">
        <v>0.5</v>
      </c>
      <c r="T415" s="748">
        <v>1</v>
      </c>
      <c r="U415" s="704">
        <v>0.5</v>
      </c>
    </row>
    <row r="416" spans="1:21" ht="14.4" customHeight="1" x14ac:dyDescent="0.3">
      <c r="A416" s="664">
        <v>31</v>
      </c>
      <c r="B416" s="665" t="s">
        <v>549</v>
      </c>
      <c r="C416" s="665" t="s">
        <v>2429</v>
      </c>
      <c r="D416" s="746" t="s">
        <v>3285</v>
      </c>
      <c r="E416" s="747" t="s">
        <v>2440</v>
      </c>
      <c r="F416" s="665" t="s">
        <v>2424</v>
      </c>
      <c r="G416" s="665" t="s">
        <v>2894</v>
      </c>
      <c r="H416" s="665" t="s">
        <v>550</v>
      </c>
      <c r="I416" s="665" t="s">
        <v>700</v>
      </c>
      <c r="J416" s="665" t="s">
        <v>2895</v>
      </c>
      <c r="K416" s="665" t="s">
        <v>2896</v>
      </c>
      <c r="L416" s="666">
        <v>73.989999999999995</v>
      </c>
      <c r="M416" s="666">
        <v>147.97999999999999</v>
      </c>
      <c r="N416" s="665">
        <v>2</v>
      </c>
      <c r="O416" s="748">
        <v>1.5</v>
      </c>
      <c r="P416" s="666">
        <v>147.97999999999999</v>
      </c>
      <c r="Q416" s="681">
        <v>1</v>
      </c>
      <c r="R416" s="665">
        <v>2</v>
      </c>
      <c r="S416" s="681">
        <v>1</v>
      </c>
      <c r="T416" s="748">
        <v>1.5</v>
      </c>
      <c r="U416" s="704">
        <v>1</v>
      </c>
    </row>
    <row r="417" spans="1:21" ht="14.4" customHeight="1" x14ac:dyDescent="0.3">
      <c r="A417" s="664">
        <v>31</v>
      </c>
      <c r="B417" s="665" t="s">
        <v>549</v>
      </c>
      <c r="C417" s="665" t="s">
        <v>2429</v>
      </c>
      <c r="D417" s="746" t="s">
        <v>3285</v>
      </c>
      <c r="E417" s="747" t="s">
        <v>2440</v>
      </c>
      <c r="F417" s="665" t="s">
        <v>2424</v>
      </c>
      <c r="G417" s="665" t="s">
        <v>2897</v>
      </c>
      <c r="H417" s="665" t="s">
        <v>550</v>
      </c>
      <c r="I417" s="665" t="s">
        <v>2898</v>
      </c>
      <c r="J417" s="665" t="s">
        <v>2899</v>
      </c>
      <c r="K417" s="665" t="s">
        <v>2900</v>
      </c>
      <c r="L417" s="666">
        <v>0</v>
      </c>
      <c r="M417" s="666">
        <v>0</v>
      </c>
      <c r="N417" s="665">
        <v>2</v>
      </c>
      <c r="O417" s="748">
        <v>2</v>
      </c>
      <c r="P417" s="666"/>
      <c r="Q417" s="681"/>
      <c r="R417" s="665"/>
      <c r="S417" s="681">
        <v>0</v>
      </c>
      <c r="T417" s="748"/>
      <c r="U417" s="704">
        <v>0</v>
      </c>
    </row>
    <row r="418" spans="1:21" ht="14.4" customHeight="1" x14ac:dyDescent="0.3">
      <c r="A418" s="664">
        <v>31</v>
      </c>
      <c r="B418" s="665" t="s">
        <v>549</v>
      </c>
      <c r="C418" s="665" t="s">
        <v>2429</v>
      </c>
      <c r="D418" s="746" t="s">
        <v>3285</v>
      </c>
      <c r="E418" s="747" t="s">
        <v>2440</v>
      </c>
      <c r="F418" s="665" t="s">
        <v>2424</v>
      </c>
      <c r="G418" s="665" t="s">
        <v>2901</v>
      </c>
      <c r="H418" s="665" t="s">
        <v>550</v>
      </c>
      <c r="I418" s="665" t="s">
        <v>2902</v>
      </c>
      <c r="J418" s="665" t="s">
        <v>2903</v>
      </c>
      <c r="K418" s="665" t="s">
        <v>2904</v>
      </c>
      <c r="L418" s="666">
        <v>619.6</v>
      </c>
      <c r="M418" s="666">
        <v>619.6</v>
      </c>
      <c r="N418" s="665">
        <v>1</v>
      </c>
      <c r="O418" s="748">
        <v>1</v>
      </c>
      <c r="P418" s="666"/>
      <c r="Q418" s="681">
        <v>0</v>
      </c>
      <c r="R418" s="665"/>
      <c r="S418" s="681">
        <v>0</v>
      </c>
      <c r="T418" s="748"/>
      <c r="U418" s="704">
        <v>0</v>
      </c>
    </row>
    <row r="419" spans="1:21" ht="14.4" customHeight="1" x14ac:dyDescent="0.3">
      <c r="A419" s="664">
        <v>31</v>
      </c>
      <c r="B419" s="665" t="s">
        <v>549</v>
      </c>
      <c r="C419" s="665" t="s">
        <v>2429</v>
      </c>
      <c r="D419" s="746" t="s">
        <v>3285</v>
      </c>
      <c r="E419" s="747" t="s">
        <v>2440</v>
      </c>
      <c r="F419" s="665" t="s">
        <v>2424</v>
      </c>
      <c r="G419" s="665" t="s">
        <v>2901</v>
      </c>
      <c r="H419" s="665" t="s">
        <v>550</v>
      </c>
      <c r="I419" s="665" t="s">
        <v>2905</v>
      </c>
      <c r="J419" s="665" t="s">
        <v>2906</v>
      </c>
      <c r="K419" s="665" t="s">
        <v>2904</v>
      </c>
      <c r="L419" s="666">
        <v>619.6</v>
      </c>
      <c r="M419" s="666">
        <v>619.6</v>
      </c>
      <c r="N419" s="665">
        <v>1</v>
      </c>
      <c r="O419" s="748">
        <v>1</v>
      </c>
      <c r="P419" s="666">
        <v>619.6</v>
      </c>
      <c r="Q419" s="681">
        <v>1</v>
      </c>
      <c r="R419" s="665">
        <v>1</v>
      </c>
      <c r="S419" s="681">
        <v>1</v>
      </c>
      <c r="T419" s="748">
        <v>1</v>
      </c>
      <c r="U419" s="704">
        <v>1</v>
      </c>
    </row>
    <row r="420" spans="1:21" ht="14.4" customHeight="1" x14ac:dyDescent="0.3">
      <c r="A420" s="664">
        <v>31</v>
      </c>
      <c r="B420" s="665" t="s">
        <v>549</v>
      </c>
      <c r="C420" s="665" t="s">
        <v>2429</v>
      </c>
      <c r="D420" s="746" t="s">
        <v>3285</v>
      </c>
      <c r="E420" s="747" t="s">
        <v>2440</v>
      </c>
      <c r="F420" s="665" t="s">
        <v>2424</v>
      </c>
      <c r="G420" s="665" t="s">
        <v>2901</v>
      </c>
      <c r="H420" s="665" t="s">
        <v>550</v>
      </c>
      <c r="I420" s="665" t="s">
        <v>2907</v>
      </c>
      <c r="J420" s="665" t="s">
        <v>2903</v>
      </c>
      <c r="K420" s="665" t="s">
        <v>2908</v>
      </c>
      <c r="L420" s="666">
        <v>0</v>
      </c>
      <c r="M420" s="666">
        <v>0</v>
      </c>
      <c r="N420" s="665">
        <v>1</v>
      </c>
      <c r="O420" s="748">
        <v>1</v>
      </c>
      <c r="P420" s="666">
        <v>0</v>
      </c>
      <c r="Q420" s="681"/>
      <c r="R420" s="665">
        <v>1</v>
      </c>
      <c r="S420" s="681">
        <v>1</v>
      </c>
      <c r="T420" s="748">
        <v>1</v>
      </c>
      <c r="U420" s="704">
        <v>1</v>
      </c>
    </row>
    <row r="421" spans="1:21" ht="14.4" customHeight="1" x14ac:dyDescent="0.3">
      <c r="A421" s="664">
        <v>31</v>
      </c>
      <c r="B421" s="665" t="s">
        <v>549</v>
      </c>
      <c r="C421" s="665" t="s">
        <v>2429</v>
      </c>
      <c r="D421" s="746" t="s">
        <v>3285</v>
      </c>
      <c r="E421" s="747" t="s">
        <v>2440</v>
      </c>
      <c r="F421" s="665" t="s">
        <v>2424</v>
      </c>
      <c r="G421" s="665" t="s">
        <v>2909</v>
      </c>
      <c r="H421" s="665" t="s">
        <v>550</v>
      </c>
      <c r="I421" s="665" t="s">
        <v>2910</v>
      </c>
      <c r="J421" s="665" t="s">
        <v>2911</v>
      </c>
      <c r="K421" s="665" t="s">
        <v>2912</v>
      </c>
      <c r="L421" s="666">
        <v>1776.68</v>
      </c>
      <c r="M421" s="666">
        <v>1776.68</v>
      </c>
      <c r="N421" s="665">
        <v>1</v>
      </c>
      <c r="O421" s="748">
        <v>1</v>
      </c>
      <c r="P421" s="666">
        <v>1776.68</v>
      </c>
      <c r="Q421" s="681">
        <v>1</v>
      </c>
      <c r="R421" s="665">
        <v>1</v>
      </c>
      <c r="S421" s="681">
        <v>1</v>
      </c>
      <c r="T421" s="748">
        <v>1</v>
      </c>
      <c r="U421" s="704">
        <v>1</v>
      </c>
    </row>
    <row r="422" spans="1:21" ht="14.4" customHeight="1" x14ac:dyDescent="0.3">
      <c r="A422" s="664">
        <v>31</v>
      </c>
      <c r="B422" s="665" t="s">
        <v>549</v>
      </c>
      <c r="C422" s="665" t="s">
        <v>2429</v>
      </c>
      <c r="D422" s="746" t="s">
        <v>3285</v>
      </c>
      <c r="E422" s="747" t="s">
        <v>2440</v>
      </c>
      <c r="F422" s="665" t="s">
        <v>2424</v>
      </c>
      <c r="G422" s="665" t="s">
        <v>2455</v>
      </c>
      <c r="H422" s="665" t="s">
        <v>1188</v>
      </c>
      <c r="I422" s="665" t="s">
        <v>2456</v>
      </c>
      <c r="J422" s="665" t="s">
        <v>1345</v>
      </c>
      <c r="K422" s="665" t="s">
        <v>2457</v>
      </c>
      <c r="L422" s="666">
        <v>543.39</v>
      </c>
      <c r="M422" s="666">
        <v>2173.56</v>
      </c>
      <c r="N422" s="665">
        <v>4</v>
      </c>
      <c r="O422" s="748">
        <v>3</v>
      </c>
      <c r="P422" s="666">
        <v>2173.56</v>
      </c>
      <c r="Q422" s="681">
        <v>1</v>
      </c>
      <c r="R422" s="665">
        <v>4</v>
      </c>
      <c r="S422" s="681">
        <v>1</v>
      </c>
      <c r="T422" s="748">
        <v>3</v>
      </c>
      <c r="U422" s="704">
        <v>1</v>
      </c>
    </row>
    <row r="423" spans="1:21" ht="14.4" customHeight="1" x14ac:dyDescent="0.3">
      <c r="A423" s="664">
        <v>31</v>
      </c>
      <c r="B423" s="665" t="s">
        <v>549</v>
      </c>
      <c r="C423" s="665" t="s">
        <v>2429</v>
      </c>
      <c r="D423" s="746" t="s">
        <v>3285</v>
      </c>
      <c r="E423" s="747" t="s">
        <v>2440</v>
      </c>
      <c r="F423" s="665" t="s">
        <v>2424</v>
      </c>
      <c r="G423" s="665" t="s">
        <v>2455</v>
      </c>
      <c r="H423" s="665" t="s">
        <v>1188</v>
      </c>
      <c r="I423" s="665" t="s">
        <v>2515</v>
      </c>
      <c r="J423" s="665" t="s">
        <v>1345</v>
      </c>
      <c r="K423" s="665" t="s">
        <v>2250</v>
      </c>
      <c r="L423" s="666">
        <v>815.1</v>
      </c>
      <c r="M423" s="666">
        <v>5705.7000000000007</v>
      </c>
      <c r="N423" s="665">
        <v>7</v>
      </c>
      <c r="O423" s="748">
        <v>2</v>
      </c>
      <c r="P423" s="666">
        <v>4890.6000000000004</v>
      </c>
      <c r="Q423" s="681">
        <v>0.8571428571428571</v>
      </c>
      <c r="R423" s="665">
        <v>6</v>
      </c>
      <c r="S423" s="681">
        <v>0.8571428571428571</v>
      </c>
      <c r="T423" s="748">
        <v>1.5</v>
      </c>
      <c r="U423" s="704">
        <v>0.75</v>
      </c>
    </row>
    <row r="424" spans="1:21" ht="14.4" customHeight="1" x14ac:dyDescent="0.3">
      <c r="A424" s="664">
        <v>31</v>
      </c>
      <c r="B424" s="665" t="s">
        <v>549</v>
      </c>
      <c r="C424" s="665" t="s">
        <v>2429</v>
      </c>
      <c r="D424" s="746" t="s">
        <v>3285</v>
      </c>
      <c r="E424" s="747" t="s">
        <v>2440</v>
      </c>
      <c r="F424" s="665" t="s">
        <v>2424</v>
      </c>
      <c r="G424" s="665" t="s">
        <v>2455</v>
      </c>
      <c r="H424" s="665" t="s">
        <v>1188</v>
      </c>
      <c r="I424" s="665" t="s">
        <v>2516</v>
      </c>
      <c r="J424" s="665" t="s">
        <v>1345</v>
      </c>
      <c r="K424" s="665" t="s">
        <v>2517</v>
      </c>
      <c r="L424" s="666">
        <v>923.74</v>
      </c>
      <c r="M424" s="666">
        <v>1847.48</v>
      </c>
      <c r="N424" s="665">
        <v>2</v>
      </c>
      <c r="O424" s="748">
        <v>1</v>
      </c>
      <c r="P424" s="666">
        <v>1847.48</v>
      </c>
      <c r="Q424" s="681">
        <v>1</v>
      </c>
      <c r="R424" s="665">
        <v>2</v>
      </c>
      <c r="S424" s="681">
        <v>1</v>
      </c>
      <c r="T424" s="748">
        <v>1</v>
      </c>
      <c r="U424" s="704">
        <v>1</v>
      </c>
    </row>
    <row r="425" spans="1:21" ht="14.4" customHeight="1" x14ac:dyDescent="0.3">
      <c r="A425" s="664">
        <v>31</v>
      </c>
      <c r="B425" s="665" t="s">
        <v>549</v>
      </c>
      <c r="C425" s="665" t="s">
        <v>2429</v>
      </c>
      <c r="D425" s="746" t="s">
        <v>3285</v>
      </c>
      <c r="E425" s="747" t="s">
        <v>2440</v>
      </c>
      <c r="F425" s="665" t="s">
        <v>2424</v>
      </c>
      <c r="G425" s="665" t="s">
        <v>2519</v>
      </c>
      <c r="H425" s="665" t="s">
        <v>1188</v>
      </c>
      <c r="I425" s="665" t="s">
        <v>1197</v>
      </c>
      <c r="J425" s="665" t="s">
        <v>578</v>
      </c>
      <c r="K425" s="665" t="s">
        <v>2315</v>
      </c>
      <c r="L425" s="666">
        <v>36.54</v>
      </c>
      <c r="M425" s="666">
        <v>146.16</v>
      </c>
      <c r="N425" s="665">
        <v>4</v>
      </c>
      <c r="O425" s="748">
        <v>3</v>
      </c>
      <c r="P425" s="666">
        <v>73.08</v>
      </c>
      <c r="Q425" s="681">
        <v>0.5</v>
      </c>
      <c r="R425" s="665">
        <v>2</v>
      </c>
      <c r="S425" s="681">
        <v>0.5</v>
      </c>
      <c r="T425" s="748">
        <v>2</v>
      </c>
      <c r="U425" s="704">
        <v>0.66666666666666663</v>
      </c>
    </row>
    <row r="426" spans="1:21" ht="14.4" customHeight="1" x14ac:dyDescent="0.3">
      <c r="A426" s="664">
        <v>31</v>
      </c>
      <c r="B426" s="665" t="s">
        <v>549</v>
      </c>
      <c r="C426" s="665" t="s">
        <v>2429</v>
      </c>
      <c r="D426" s="746" t="s">
        <v>3285</v>
      </c>
      <c r="E426" s="747" t="s">
        <v>2440</v>
      </c>
      <c r="F426" s="665" t="s">
        <v>2424</v>
      </c>
      <c r="G426" s="665" t="s">
        <v>2519</v>
      </c>
      <c r="H426" s="665" t="s">
        <v>550</v>
      </c>
      <c r="I426" s="665" t="s">
        <v>2520</v>
      </c>
      <c r="J426" s="665" t="s">
        <v>578</v>
      </c>
      <c r="K426" s="665" t="s">
        <v>2521</v>
      </c>
      <c r="L426" s="666">
        <v>36.54</v>
      </c>
      <c r="M426" s="666">
        <v>109.62</v>
      </c>
      <c r="N426" s="665">
        <v>3</v>
      </c>
      <c r="O426" s="748">
        <v>1</v>
      </c>
      <c r="P426" s="666">
        <v>109.62</v>
      </c>
      <c r="Q426" s="681">
        <v>1</v>
      </c>
      <c r="R426" s="665">
        <v>3</v>
      </c>
      <c r="S426" s="681">
        <v>1</v>
      </c>
      <c r="T426" s="748">
        <v>1</v>
      </c>
      <c r="U426" s="704">
        <v>1</v>
      </c>
    </row>
    <row r="427" spans="1:21" ht="14.4" customHeight="1" x14ac:dyDescent="0.3">
      <c r="A427" s="664">
        <v>31</v>
      </c>
      <c r="B427" s="665" t="s">
        <v>549</v>
      </c>
      <c r="C427" s="665" t="s">
        <v>2429</v>
      </c>
      <c r="D427" s="746" t="s">
        <v>3285</v>
      </c>
      <c r="E427" s="747" t="s">
        <v>2440</v>
      </c>
      <c r="F427" s="665" t="s">
        <v>2424</v>
      </c>
      <c r="G427" s="665" t="s">
        <v>2519</v>
      </c>
      <c r="H427" s="665" t="s">
        <v>550</v>
      </c>
      <c r="I427" s="665" t="s">
        <v>2913</v>
      </c>
      <c r="J427" s="665" t="s">
        <v>2914</v>
      </c>
      <c r="K427" s="665" t="s">
        <v>2915</v>
      </c>
      <c r="L427" s="666">
        <v>0</v>
      </c>
      <c r="M427" s="666">
        <v>0</v>
      </c>
      <c r="N427" s="665">
        <v>2</v>
      </c>
      <c r="O427" s="748">
        <v>1</v>
      </c>
      <c r="P427" s="666"/>
      <c r="Q427" s="681"/>
      <c r="R427" s="665"/>
      <c r="S427" s="681">
        <v>0</v>
      </c>
      <c r="T427" s="748"/>
      <c r="U427" s="704">
        <v>0</v>
      </c>
    </row>
    <row r="428" spans="1:21" ht="14.4" customHeight="1" x14ac:dyDescent="0.3">
      <c r="A428" s="664">
        <v>31</v>
      </c>
      <c r="B428" s="665" t="s">
        <v>549</v>
      </c>
      <c r="C428" s="665" t="s">
        <v>2429</v>
      </c>
      <c r="D428" s="746" t="s">
        <v>3285</v>
      </c>
      <c r="E428" s="747" t="s">
        <v>2440</v>
      </c>
      <c r="F428" s="665" t="s">
        <v>2424</v>
      </c>
      <c r="G428" s="665" t="s">
        <v>2916</v>
      </c>
      <c r="H428" s="665" t="s">
        <v>1188</v>
      </c>
      <c r="I428" s="665" t="s">
        <v>2917</v>
      </c>
      <c r="J428" s="665" t="s">
        <v>2032</v>
      </c>
      <c r="K428" s="665" t="s">
        <v>2918</v>
      </c>
      <c r="L428" s="666">
        <v>704.73</v>
      </c>
      <c r="M428" s="666">
        <v>704.73</v>
      </c>
      <c r="N428" s="665">
        <v>1</v>
      </c>
      <c r="O428" s="748">
        <v>1</v>
      </c>
      <c r="P428" s="666">
        <v>704.73</v>
      </c>
      <c r="Q428" s="681">
        <v>1</v>
      </c>
      <c r="R428" s="665">
        <v>1</v>
      </c>
      <c r="S428" s="681">
        <v>1</v>
      </c>
      <c r="T428" s="748">
        <v>1</v>
      </c>
      <c r="U428" s="704">
        <v>1</v>
      </c>
    </row>
    <row r="429" spans="1:21" ht="14.4" customHeight="1" x14ac:dyDescent="0.3">
      <c r="A429" s="664">
        <v>31</v>
      </c>
      <c r="B429" s="665" t="s">
        <v>549</v>
      </c>
      <c r="C429" s="665" t="s">
        <v>2429</v>
      </c>
      <c r="D429" s="746" t="s">
        <v>3285</v>
      </c>
      <c r="E429" s="747" t="s">
        <v>2440</v>
      </c>
      <c r="F429" s="665" t="s">
        <v>2424</v>
      </c>
      <c r="G429" s="665" t="s">
        <v>2919</v>
      </c>
      <c r="H429" s="665" t="s">
        <v>550</v>
      </c>
      <c r="I429" s="665" t="s">
        <v>2920</v>
      </c>
      <c r="J429" s="665" t="s">
        <v>2921</v>
      </c>
      <c r="K429" s="665" t="s">
        <v>2922</v>
      </c>
      <c r="L429" s="666">
        <v>0</v>
      </c>
      <c r="M429" s="666">
        <v>0</v>
      </c>
      <c r="N429" s="665">
        <v>1</v>
      </c>
      <c r="O429" s="748">
        <v>1</v>
      </c>
      <c r="P429" s="666">
        <v>0</v>
      </c>
      <c r="Q429" s="681"/>
      <c r="R429" s="665">
        <v>1</v>
      </c>
      <c r="S429" s="681">
        <v>1</v>
      </c>
      <c r="T429" s="748">
        <v>1</v>
      </c>
      <c r="U429" s="704">
        <v>1</v>
      </c>
    </row>
    <row r="430" spans="1:21" ht="14.4" customHeight="1" x14ac:dyDescent="0.3">
      <c r="A430" s="664">
        <v>31</v>
      </c>
      <c r="B430" s="665" t="s">
        <v>549</v>
      </c>
      <c r="C430" s="665" t="s">
        <v>2429</v>
      </c>
      <c r="D430" s="746" t="s">
        <v>3285</v>
      </c>
      <c r="E430" s="747" t="s">
        <v>2440</v>
      </c>
      <c r="F430" s="665" t="s">
        <v>2424</v>
      </c>
      <c r="G430" s="665" t="s">
        <v>2850</v>
      </c>
      <c r="H430" s="665" t="s">
        <v>550</v>
      </c>
      <c r="I430" s="665" t="s">
        <v>2851</v>
      </c>
      <c r="J430" s="665" t="s">
        <v>2852</v>
      </c>
      <c r="K430" s="665" t="s">
        <v>2853</v>
      </c>
      <c r="L430" s="666">
        <v>54.55</v>
      </c>
      <c r="M430" s="666">
        <v>218.2</v>
      </c>
      <c r="N430" s="665">
        <v>4</v>
      </c>
      <c r="O430" s="748">
        <v>1</v>
      </c>
      <c r="P430" s="666">
        <v>218.2</v>
      </c>
      <c r="Q430" s="681">
        <v>1</v>
      </c>
      <c r="R430" s="665">
        <v>4</v>
      </c>
      <c r="S430" s="681">
        <v>1</v>
      </c>
      <c r="T430" s="748">
        <v>1</v>
      </c>
      <c r="U430" s="704">
        <v>1</v>
      </c>
    </row>
    <row r="431" spans="1:21" ht="14.4" customHeight="1" x14ac:dyDescent="0.3">
      <c r="A431" s="664">
        <v>31</v>
      </c>
      <c r="B431" s="665" t="s">
        <v>549</v>
      </c>
      <c r="C431" s="665" t="s">
        <v>2429</v>
      </c>
      <c r="D431" s="746" t="s">
        <v>3285</v>
      </c>
      <c r="E431" s="747" t="s">
        <v>2440</v>
      </c>
      <c r="F431" s="665" t="s">
        <v>2424</v>
      </c>
      <c r="G431" s="665" t="s">
        <v>2923</v>
      </c>
      <c r="H431" s="665" t="s">
        <v>550</v>
      </c>
      <c r="I431" s="665" t="s">
        <v>2924</v>
      </c>
      <c r="J431" s="665" t="s">
        <v>2925</v>
      </c>
      <c r="K431" s="665" t="s">
        <v>2926</v>
      </c>
      <c r="L431" s="666">
        <v>372.42</v>
      </c>
      <c r="M431" s="666">
        <v>372.42</v>
      </c>
      <c r="N431" s="665">
        <v>1</v>
      </c>
      <c r="O431" s="748">
        <v>0.5</v>
      </c>
      <c r="P431" s="666">
        <v>372.42</v>
      </c>
      <c r="Q431" s="681">
        <v>1</v>
      </c>
      <c r="R431" s="665">
        <v>1</v>
      </c>
      <c r="S431" s="681">
        <v>1</v>
      </c>
      <c r="T431" s="748">
        <v>0.5</v>
      </c>
      <c r="U431" s="704">
        <v>1</v>
      </c>
    </row>
    <row r="432" spans="1:21" ht="14.4" customHeight="1" x14ac:dyDescent="0.3">
      <c r="A432" s="664">
        <v>31</v>
      </c>
      <c r="B432" s="665" t="s">
        <v>549</v>
      </c>
      <c r="C432" s="665" t="s">
        <v>2429</v>
      </c>
      <c r="D432" s="746" t="s">
        <v>3285</v>
      </c>
      <c r="E432" s="747" t="s">
        <v>2440</v>
      </c>
      <c r="F432" s="665" t="s">
        <v>2424</v>
      </c>
      <c r="G432" s="665" t="s">
        <v>2458</v>
      </c>
      <c r="H432" s="665" t="s">
        <v>550</v>
      </c>
      <c r="I432" s="665" t="s">
        <v>696</v>
      </c>
      <c r="J432" s="665" t="s">
        <v>2459</v>
      </c>
      <c r="K432" s="665" t="s">
        <v>2460</v>
      </c>
      <c r="L432" s="666">
        <v>0</v>
      </c>
      <c r="M432" s="666">
        <v>0</v>
      </c>
      <c r="N432" s="665">
        <v>6</v>
      </c>
      <c r="O432" s="748">
        <v>5</v>
      </c>
      <c r="P432" s="666">
        <v>0</v>
      </c>
      <c r="Q432" s="681"/>
      <c r="R432" s="665">
        <v>4</v>
      </c>
      <c r="S432" s="681">
        <v>0.66666666666666663</v>
      </c>
      <c r="T432" s="748">
        <v>3.5</v>
      </c>
      <c r="U432" s="704">
        <v>0.7</v>
      </c>
    </row>
    <row r="433" spans="1:21" ht="14.4" customHeight="1" x14ac:dyDescent="0.3">
      <c r="A433" s="664">
        <v>31</v>
      </c>
      <c r="B433" s="665" t="s">
        <v>549</v>
      </c>
      <c r="C433" s="665" t="s">
        <v>2429</v>
      </c>
      <c r="D433" s="746" t="s">
        <v>3285</v>
      </c>
      <c r="E433" s="747" t="s">
        <v>2440</v>
      </c>
      <c r="F433" s="665" t="s">
        <v>2424</v>
      </c>
      <c r="G433" s="665" t="s">
        <v>2608</v>
      </c>
      <c r="H433" s="665" t="s">
        <v>550</v>
      </c>
      <c r="I433" s="665" t="s">
        <v>2609</v>
      </c>
      <c r="J433" s="665" t="s">
        <v>2610</v>
      </c>
      <c r="K433" s="665" t="s">
        <v>2611</v>
      </c>
      <c r="L433" s="666">
        <v>657.67</v>
      </c>
      <c r="M433" s="666">
        <v>5261.3599999999988</v>
      </c>
      <c r="N433" s="665">
        <v>8</v>
      </c>
      <c r="O433" s="748">
        <v>3</v>
      </c>
      <c r="P433" s="666">
        <v>5261.3599999999988</v>
      </c>
      <c r="Q433" s="681">
        <v>1</v>
      </c>
      <c r="R433" s="665">
        <v>8</v>
      </c>
      <c r="S433" s="681">
        <v>1</v>
      </c>
      <c r="T433" s="748">
        <v>3</v>
      </c>
      <c r="U433" s="704">
        <v>1</v>
      </c>
    </row>
    <row r="434" spans="1:21" ht="14.4" customHeight="1" x14ac:dyDescent="0.3">
      <c r="A434" s="664">
        <v>31</v>
      </c>
      <c r="B434" s="665" t="s">
        <v>549</v>
      </c>
      <c r="C434" s="665" t="s">
        <v>2429</v>
      </c>
      <c r="D434" s="746" t="s">
        <v>3285</v>
      </c>
      <c r="E434" s="747" t="s">
        <v>2440</v>
      </c>
      <c r="F434" s="665" t="s">
        <v>2424</v>
      </c>
      <c r="G434" s="665" t="s">
        <v>2927</v>
      </c>
      <c r="H434" s="665" t="s">
        <v>550</v>
      </c>
      <c r="I434" s="665" t="s">
        <v>704</v>
      </c>
      <c r="J434" s="665" t="s">
        <v>2928</v>
      </c>
      <c r="K434" s="665" t="s">
        <v>2238</v>
      </c>
      <c r="L434" s="666">
        <v>77.13</v>
      </c>
      <c r="M434" s="666">
        <v>77.13</v>
      </c>
      <c r="N434" s="665">
        <v>1</v>
      </c>
      <c r="O434" s="748">
        <v>0.5</v>
      </c>
      <c r="P434" s="666"/>
      <c r="Q434" s="681">
        <v>0</v>
      </c>
      <c r="R434" s="665"/>
      <c r="S434" s="681">
        <v>0</v>
      </c>
      <c r="T434" s="748"/>
      <c r="U434" s="704">
        <v>0</v>
      </c>
    </row>
    <row r="435" spans="1:21" ht="14.4" customHeight="1" x14ac:dyDescent="0.3">
      <c r="A435" s="664">
        <v>31</v>
      </c>
      <c r="B435" s="665" t="s">
        <v>549</v>
      </c>
      <c r="C435" s="665" t="s">
        <v>2429</v>
      </c>
      <c r="D435" s="746" t="s">
        <v>3285</v>
      </c>
      <c r="E435" s="747" t="s">
        <v>2440</v>
      </c>
      <c r="F435" s="665" t="s">
        <v>2424</v>
      </c>
      <c r="G435" s="665" t="s">
        <v>2542</v>
      </c>
      <c r="H435" s="665" t="s">
        <v>1188</v>
      </c>
      <c r="I435" s="665" t="s">
        <v>1202</v>
      </c>
      <c r="J435" s="665" t="s">
        <v>1203</v>
      </c>
      <c r="K435" s="665" t="s">
        <v>2317</v>
      </c>
      <c r="L435" s="666">
        <v>31.32</v>
      </c>
      <c r="M435" s="666">
        <v>31.32</v>
      </c>
      <c r="N435" s="665">
        <v>1</v>
      </c>
      <c r="O435" s="748">
        <v>0.5</v>
      </c>
      <c r="P435" s="666"/>
      <c r="Q435" s="681">
        <v>0</v>
      </c>
      <c r="R435" s="665"/>
      <c r="S435" s="681">
        <v>0</v>
      </c>
      <c r="T435" s="748"/>
      <c r="U435" s="704">
        <v>0</v>
      </c>
    </row>
    <row r="436" spans="1:21" ht="14.4" customHeight="1" x14ac:dyDescent="0.3">
      <c r="A436" s="664">
        <v>31</v>
      </c>
      <c r="B436" s="665" t="s">
        <v>549</v>
      </c>
      <c r="C436" s="665" t="s">
        <v>2429</v>
      </c>
      <c r="D436" s="746" t="s">
        <v>3285</v>
      </c>
      <c r="E436" s="747" t="s">
        <v>2440</v>
      </c>
      <c r="F436" s="665" t="s">
        <v>2424</v>
      </c>
      <c r="G436" s="665" t="s">
        <v>2542</v>
      </c>
      <c r="H436" s="665" t="s">
        <v>1188</v>
      </c>
      <c r="I436" s="665" t="s">
        <v>2929</v>
      </c>
      <c r="J436" s="665" t="s">
        <v>2930</v>
      </c>
      <c r="K436" s="665" t="s">
        <v>2931</v>
      </c>
      <c r="L436" s="666">
        <v>0</v>
      </c>
      <c r="M436" s="666">
        <v>0</v>
      </c>
      <c r="N436" s="665">
        <v>1</v>
      </c>
      <c r="O436" s="748">
        <v>1</v>
      </c>
      <c r="P436" s="666"/>
      <c r="Q436" s="681"/>
      <c r="R436" s="665"/>
      <c r="S436" s="681">
        <v>0</v>
      </c>
      <c r="T436" s="748"/>
      <c r="U436" s="704">
        <v>0</v>
      </c>
    </row>
    <row r="437" spans="1:21" ht="14.4" customHeight="1" x14ac:dyDescent="0.3">
      <c r="A437" s="664">
        <v>31</v>
      </c>
      <c r="B437" s="665" t="s">
        <v>549</v>
      </c>
      <c r="C437" s="665" t="s">
        <v>2429</v>
      </c>
      <c r="D437" s="746" t="s">
        <v>3285</v>
      </c>
      <c r="E437" s="747" t="s">
        <v>2440</v>
      </c>
      <c r="F437" s="665" t="s">
        <v>2424</v>
      </c>
      <c r="G437" s="665" t="s">
        <v>2542</v>
      </c>
      <c r="H437" s="665" t="s">
        <v>550</v>
      </c>
      <c r="I437" s="665" t="s">
        <v>2932</v>
      </c>
      <c r="J437" s="665" t="s">
        <v>2855</v>
      </c>
      <c r="K437" s="665" t="s">
        <v>2933</v>
      </c>
      <c r="L437" s="666">
        <v>46.99</v>
      </c>
      <c r="M437" s="666">
        <v>93.98</v>
      </c>
      <c r="N437" s="665">
        <v>2</v>
      </c>
      <c r="O437" s="748">
        <v>1</v>
      </c>
      <c r="P437" s="666">
        <v>93.98</v>
      </c>
      <c r="Q437" s="681">
        <v>1</v>
      </c>
      <c r="R437" s="665">
        <v>2</v>
      </c>
      <c r="S437" s="681">
        <v>1</v>
      </c>
      <c r="T437" s="748">
        <v>1</v>
      </c>
      <c r="U437" s="704">
        <v>1</v>
      </c>
    </row>
    <row r="438" spans="1:21" ht="14.4" customHeight="1" x14ac:dyDescent="0.3">
      <c r="A438" s="664">
        <v>31</v>
      </c>
      <c r="B438" s="665" t="s">
        <v>549</v>
      </c>
      <c r="C438" s="665" t="s">
        <v>2429</v>
      </c>
      <c r="D438" s="746" t="s">
        <v>3285</v>
      </c>
      <c r="E438" s="747" t="s">
        <v>2440</v>
      </c>
      <c r="F438" s="665" t="s">
        <v>2424</v>
      </c>
      <c r="G438" s="665" t="s">
        <v>2547</v>
      </c>
      <c r="H438" s="665" t="s">
        <v>550</v>
      </c>
      <c r="I438" s="665" t="s">
        <v>2694</v>
      </c>
      <c r="J438" s="665" t="s">
        <v>2613</v>
      </c>
      <c r="K438" s="665" t="s">
        <v>2695</v>
      </c>
      <c r="L438" s="666">
        <v>50.32</v>
      </c>
      <c r="M438" s="666">
        <v>50.32</v>
      </c>
      <c r="N438" s="665">
        <v>1</v>
      </c>
      <c r="O438" s="748">
        <v>1</v>
      </c>
      <c r="P438" s="666">
        <v>50.32</v>
      </c>
      <c r="Q438" s="681">
        <v>1</v>
      </c>
      <c r="R438" s="665">
        <v>1</v>
      </c>
      <c r="S438" s="681">
        <v>1</v>
      </c>
      <c r="T438" s="748">
        <v>1</v>
      </c>
      <c r="U438" s="704">
        <v>1</v>
      </c>
    </row>
    <row r="439" spans="1:21" ht="14.4" customHeight="1" x14ac:dyDescent="0.3">
      <c r="A439" s="664">
        <v>31</v>
      </c>
      <c r="B439" s="665" t="s">
        <v>549</v>
      </c>
      <c r="C439" s="665" t="s">
        <v>2429</v>
      </c>
      <c r="D439" s="746" t="s">
        <v>3285</v>
      </c>
      <c r="E439" s="747" t="s">
        <v>2440</v>
      </c>
      <c r="F439" s="665" t="s">
        <v>2424</v>
      </c>
      <c r="G439" s="665" t="s">
        <v>2934</v>
      </c>
      <c r="H439" s="665" t="s">
        <v>550</v>
      </c>
      <c r="I439" s="665" t="s">
        <v>2935</v>
      </c>
      <c r="J439" s="665" t="s">
        <v>2936</v>
      </c>
      <c r="K439" s="665" t="s">
        <v>2631</v>
      </c>
      <c r="L439" s="666">
        <v>0</v>
      </c>
      <c r="M439" s="666">
        <v>0</v>
      </c>
      <c r="N439" s="665">
        <v>3</v>
      </c>
      <c r="O439" s="748">
        <v>1.5</v>
      </c>
      <c r="P439" s="666"/>
      <c r="Q439" s="681"/>
      <c r="R439" s="665"/>
      <c r="S439" s="681">
        <v>0</v>
      </c>
      <c r="T439" s="748"/>
      <c r="U439" s="704">
        <v>0</v>
      </c>
    </row>
    <row r="440" spans="1:21" ht="14.4" customHeight="1" x14ac:dyDescent="0.3">
      <c r="A440" s="664">
        <v>31</v>
      </c>
      <c r="B440" s="665" t="s">
        <v>549</v>
      </c>
      <c r="C440" s="665" t="s">
        <v>2429</v>
      </c>
      <c r="D440" s="746" t="s">
        <v>3285</v>
      </c>
      <c r="E440" s="747" t="s">
        <v>2440</v>
      </c>
      <c r="F440" s="665" t="s">
        <v>2424</v>
      </c>
      <c r="G440" s="665" t="s">
        <v>2934</v>
      </c>
      <c r="H440" s="665" t="s">
        <v>550</v>
      </c>
      <c r="I440" s="665" t="s">
        <v>2937</v>
      </c>
      <c r="J440" s="665" t="s">
        <v>2938</v>
      </c>
      <c r="K440" s="665" t="s">
        <v>2261</v>
      </c>
      <c r="L440" s="666">
        <v>0</v>
      </c>
      <c r="M440" s="666">
        <v>0</v>
      </c>
      <c r="N440" s="665">
        <v>2</v>
      </c>
      <c r="O440" s="748">
        <v>1</v>
      </c>
      <c r="P440" s="666"/>
      <c r="Q440" s="681"/>
      <c r="R440" s="665"/>
      <c r="S440" s="681">
        <v>0</v>
      </c>
      <c r="T440" s="748"/>
      <c r="U440" s="704">
        <v>0</v>
      </c>
    </row>
    <row r="441" spans="1:21" ht="14.4" customHeight="1" x14ac:dyDescent="0.3">
      <c r="A441" s="664">
        <v>31</v>
      </c>
      <c r="B441" s="665" t="s">
        <v>549</v>
      </c>
      <c r="C441" s="665" t="s">
        <v>2429</v>
      </c>
      <c r="D441" s="746" t="s">
        <v>3285</v>
      </c>
      <c r="E441" s="747" t="s">
        <v>2440</v>
      </c>
      <c r="F441" s="665" t="s">
        <v>2424</v>
      </c>
      <c r="G441" s="665" t="s">
        <v>2934</v>
      </c>
      <c r="H441" s="665" t="s">
        <v>550</v>
      </c>
      <c r="I441" s="665" t="s">
        <v>2939</v>
      </c>
      <c r="J441" s="665" t="s">
        <v>2936</v>
      </c>
      <c r="K441" s="665" t="s">
        <v>2418</v>
      </c>
      <c r="L441" s="666">
        <v>0</v>
      </c>
      <c r="M441" s="666">
        <v>0</v>
      </c>
      <c r="N441" s="665">
        <v>2</v>
      </c>
      <c r="O441" s="748">
        <v>1</v>
      </c>
      <c r="P441" s="666"/>
      <c r="Q441" s="681"/>
      <c r="R441" s="665"/>
      <c r="S441" s="681">
        <v>0</v>
      </c>
      <c r="T441" s="748"/>
      <c r="U441" s="704">
        <v>0</v>
      </c>
    </row>
    <row r="442" spans="1:21" ht="14.4" customHeight="1" x14ac:dyDescent="0.3">
      <c r="A442" s="664">
        <v>31</v>
      </c>
      <c r="B442" s="665" t="s">
        <v>549</v>
      </c>
      <c r="C442" s="665" t="s">
        <v>2429</v>
      </c>
      <c r="D442" s="746" t="s">
        <v>3285</v>
      </c>
      <c r="E442" s="747" t="s">
        <v>2440</v>
      </c>
      <c r="F442" s="665" t="s">
        <v>2426</v>
      </c>
      <c r="G442" s="665" t="s">
        <v>2940</v>
      </c>
      <c r="H442" s="665" t="s">
        <v>550</v>
      </c>
      <c r="I442" s="665" t="s">
        <v>2941</v>
      </c>
      <c r="J442" s="665" t="s">
        <v>2942</v>
      </c>
      <c r="K442" s="665" t="s">
        <v>2943</v>
      </c>
      <c r="L442" s="666">
        <v>0</v>
      </c>
      <c r="M442" s="666">
        <v>0</v>
      </c>
      <c r="N442" s="665">
        <v>2</v>
      </c>
      <c r="O442" s="748">
        <v>1</v>
      </c>
      <c r="P442" s="666"/>
      <c r="Q442" s="681"/>
      <c r="R442" s="665"/>
      <c r="S442" s="681">
        <v>0</v>
      </c>
      <c r="T442" s="748"/>
      <c r="U442" s="704">
        <v>0</v>
      </c>
    </row>
    <row r="443" spans="1:21" ht="14.4" customHeight="1" x14ac:dyDescent="0.3">
      <c r="A443" s="664">
        <v>31</v>
      </c>
      <c r="B443" s="665" t="s">
        <v>549</v>
      </c>
      <c r="C443" s="665" t="s">
        <v>2429</v>
      </c>
      <c r="D443" s="746" t="s">
        <v>3285</v>
      </c>
      <c r="E443" s="747" t="s">
        <v>2440</v>
      </c>
      <c r="F443" s="665" t="s">
        <v>2426</v>
      </c>
      <c r="G443" s="665" t="s">
        <v>2461</v>
      </c>
      <c r="H443" s="665" t="s">
        <v>550</v>
      </c>
      <c r="I443" s="665" t="s">
        <v>2462</v>
      </c>
      <c r="J443" s="665" t="s">
        <v>2463</v>
      </c>
      <c r="K443" s="665" t="s">
        <v>2464</v>
      </c>
      <c r="L443" s="666">
        <v>35.130000000000003</v>
      </c>
      <c r="M443" s="666">
        <v>105.39000000000001</v>
      </c>
      <c r="N443" s="665">
        <v>3</v>
      </c>
      <c r="O443" s="748">
        <v>2</v>
      </c>
      <c r="P443" s="666">
        <v>70.260000000000005</v>
      </c>
      <c r="Q443" s="681">
        <v>0.66666666666666663</v>
      </c>
      <c r="R443" s="665">
        <v>2</v>
      </c>
      <c r="S443" s="681">
        <v>0.66666666666666663</v>
      </c>
      <c r="T443" s="748">
        <v>1</v>
      </c>
      <c r="U443" s="704">
        <v>0.5</v>
      </c>
    </row>
    <row r="444" spans="1:21" ht="14.4" customHeight="1" x14ac:dyDescent="0.3">
      <c r="A444" s="664">
        <v>31</v>
      </c>
      <c r="B444" s="665" t="s">
        <v>549</v>
      </c>
      <c r="C444" s="665" t="s">
        <v>2429</v>
      </c>
      <c r="D444" s="746" t="s">
        <v>3285</v>
      </c>
      <c r="E444" s="747" t="s">
        <v>2440</v>
      </c>
      <c r="F444" s="665" t="s">
        <v>2426</v>
      </c>
      <c r="G444" s="665" t="s">
        <v>2461</v>
      </c>
      <c r="H444" s="665" t="s">
        <v>550</v>
      </c>
      <c r="I444" s="665" t="s">
        <v>2857</v>
      </c>
      <c r="J444" s="665" t="s">
        <v>2463</v>
      </c>
      <c r="K444" s="665" t="s">
        <v>2858</v>
      </c>
      <c r="L444" s="666">
        <v>30.99</v>
      </c>
      <c r="M444" s="666">
        <v>30.99</v>
      </c>
      <c r="N444" s="665">
        <v>1</v>
      </c>
      <c r="O444" s="748">
        <v>1</v>
      </c>
      <c r="P444" s="666"/>
      <c r="Q444" s="681">
        <v>0</v>
      </c>
      <c r="R444" s="665"/>
      <c r="S444" s="681">
        <v>0</v>
      </c>
      <c r="T444" s="748"/>
      <c r="U444" s="704">
        <v>0</v>
      </c>
    </row>
    <row r="445" spans="1:21" ht="14.4" customHeight="1" x14ac:dyDescent="0.3">
      <c r="A445" s="664">
        <v>31</v>
      </c>
      <c r="B445" s="665" t="s">
        <v>549</v>
      </c>
      <c r="C445" s="665" t="s">
        <v>2429</v>
      </c>
      <c r="D445" s="746" t="s">
        <v>3285</v>
      </c>
      <c r="E445" s="747" t="s">
        <v>2440</v>
      </c>
      <c r="F445" s="665" t="s">
        <v>2426</v>
      </c>
      <c r="G445" s="665" t="s">
        <v>2461</v>
      </c>
      <c r="H445" s="665" t="s">
        <v>550</v>
      </c>
      <c r="I445" s="665" t="s">
        <v>2859</v>
      </c>
      <c r="J445" s="665" t="s">
        <v>2463</v>
      </c>
      <c r="K445" s="665" t="s">
        <v>2860</v>
      </c>
      <c r="L445" s="666">
        <v>24.77</v>
      </c>
      <c r="M445" s="666">
        <v>24.77</v>
      </c>
      <c r="N445" s="665">
        <v>1</v>
      </c>
      <c r="O445" s="748">
        <v>1</v>
      </c>
      <c r="P445" s="666">
        <v>24.77</v>
      </c>
      <c r="Q445" s="681">
        <v>1</v>
      </c>
      <c r="R445" s="665">
        <v>1</v>
      </c>
      <c r="S445" s="681">
        <v>1</v>
      </c>
      <c r="T445" s="748">
        <v>1</v>
      </c>
      <c r="U445" s="704">
        <v>1</v>
      </c>
    </row>
    <row r="446" spans="1:21" ht="14.4" customHeight="1" x14ac:dyDescent="0.3">
      <c r="A446" s="664">
        <v>31</v>
      </c>
      <c r="B446" s="665" t="s">
        <v>549</v>
      </c>
      <c r="C446" s="665" t="s">
        <v>2429</v>
      </c>
      <c r="D446" s="746" t="s">
        <v>3285</v>
      </c>
      <c r="E446" s="747" t="s">
        <v>2440</v>
      </c>
      <c r="F446" s="665" t="s">
        <v>2426</v>
      </c>
      <c r="G446" s="665" t="s">
        <v>2461</v>
      </c>
      <c r="H446" s="665" t="s">
        <v>550</v>
      </c>
      <c r="I446" s="665" t="s">
        <v>2944</v>
      </c>
      <c r="J446" s="665" t="s">
        <v>2862</v>
      </c>
      <c r="K446" s="665" t="s">
        <v>2945</v>
      </c>
      <c r="L446" s="666">
        <v>29.02</v>
      </c>
      <c r="M446" s="666">
        <v>58.04</v>
      </c>
      <c r="N446" s="665">
        <v>2</v>
      </c>
      <c r="O446" s="748">
        <v>1</v>
      </c>
      <c r="P446" s="666">
        <v>58.04</v>
      </c>
      <c r="Q446" s="681">
        <v>1</v>
      </c>
      <c r="R446" s="665">
        <v>2</v>
      </c>
      <c r="S446" s="681">
        <v>1</v>
      </c>
      <c r="T446" s="748">
        <v>1</v>
      </c>
      <c r="U446" s="704">
        <v>1</v>
      </c>
    </row>
    <row r="447" spans="1:21" ht="14.4" customHeight="1" x14ac:dyDescent="0.3">
      <c r="A447" s="664">
        <v>31</v>
      </c>
      <c r="B447" s="665" t="s">
        <v>549</v>
      </c>
      <c r="C447" s="665" t="s">
        <v>2429</v>
      </c>
      <c r="D447" s="746" t="s">
        <v>3285</v>
      </c>
      <c r="E447" s="747" t="s">
        <v>2440</v>
      </c>
      <c r="F447" s="665" t="s">
        <v>2426</v>
      </c>
      <c r="G447" s="665" t="s">
        <v>2461</v>
      </c>
      <c r="H447" s="665" t="s">
        <v>550</v>
      </c>
      <c r="I447" s="665" t="s">
        <v>2946</v>
      </c>
      <c r="J447" s="665" t="s">
        <v>2947</v>
      </c>
      <c r="K447" s="665" t="s">
        <v>2948</v>
      </c>
      <c r="L447" s="666">
        <v>1400</v>
      </c>
      <c r="M447" s="666">
        <v>2800</v>
      </c>
      <c r="N447" s="665">
        <v>2</v>
      </c>
      <c r="O447" s="748">
        <v>1</v>
      </c>
      <c r="P447" s="666"/>
      <c r="Q447" s="681">
        <v>0</v>
      </c>
      <c r="R447" s="665"/>
      <c r="S447" s="681">
        <v>0</v>
      </c>
      <c r="T447" s="748"/>
      <c r="U447" s="704">
        <v>0</v>
      </c>
    </row>
    <row r="448" spans="1:21" ht="14.4" customHeight="1" x14ac:dyDescent="0.3">
      <c r="A448" s="664">
        <v>31</v>
      </c>
      <c r="B448" s="665" t="s">
        <v>549</v>
      </c>
      <c r="C448" s="665" t="s">
        <v>2429</v>
      </c>
      <c r="D448" s="746" t="s">
        <v>3285</v>
      </c>
      <c r="E448" s="747" t="s">
        <v>2440</v>
      </c>
      <c r="F448" s="665" t="s">
        <v>2426</v>
      </c>
      <c r="G448" s="665" t="s">
        <v>2469</v>
      </c>
      <c r="H448" s="665" t="s">
        <v>550</v>
      </c>
      <c r="I448" s="665" t="s">
        <v>2696</v>
      </c>
      <c r="J448" s="665" t="s">
        <v>2697</v>
      </c>
      <c r="K448" s="665" t="s">
        <v>2698</v>
      </c>
      <c r="L448" s="666">
        <v>347.81</v>
      </c>
      <c r="M448" s="666">
        <v>347.81</v>
      </c>
      <c r="N448" s="665">
        <v>1</v>
      </c>
      <c r="O448" s="748">
        <v>1</v>
      </c>
      <c r="P448" s="666">
        <v>347.81</v>
      </c>
      <c r="Q448" s="681">
        <v>1</v>
      </c>
      <c r="R448" s="665">
        <v>1</v>
      </c>
      <c r="S448" s="681">
        <v>1</v>
      </c>
      <c r="T448" s="748">
        <v>1</v>
      </c>
      <c r="U448" s="704">
        <v>1</v>
      </c>
    </row>
    <row r="449" spans="1:21" ht="14.4" customHeight="1" x14ac:dyDescent="0.3">
      <c r="A449" s="664">
        <v>31</v>
      </c>
      <c r="B449" s="665" t="s">
        <v>549</v>
      </c>
      <c r="C449" s="665" t="s">
        <v>2429</v>
      </c>
      <c r="D449" s="746" t="s">
        <v>3285</v>
      </c>
      <c r="E449" s="747" t="s">
        <v>2440</v>
      </c>
      <c r="F449" s="665" t="s">
        <v>2426</v>
      </c>
      <c r="G449" s="665" t="s">
        <v>2469</v>
      </c>
      <c r="H449" s="665" t="s">
        <v>550</v>
      </c>
      <c r="I449" s="665" t="s">
        <v>2558</v>
      </c>
      <c r="J449" s="665" t="s">
        <v>2559</v>
      </c>
      <c r="K449" s="665" t="s">
        <v>2560</v>
      </c>
      <c r="L449" s="666">
        <v>320.25</v>
      </c>
      <c r="M449" s="666">
        <v>320.25</v>
      </c>
      <c r="N449" s="665">
        <v>1</v>
      </c>
      <c r="O449" s="748">
        <v>1</v>
      </c>
      <c r="P449" s="666">
        <v>320.25</v>
      </c>
      <c r="Q449" s="681">
        <v>1</v>
      </c>
      <c r="R449" s="665">
        <v>1</v>
      </c>
      <c r="S449" s="681">
        <v>1</v>
      </c>
      <c r="T449" s="748">
        <v>1</v>
      </c>
      <c r="U449" s="704">
        <v>1</v>
      </c>
    </row>
    <row r="450" spans="1:21" ht="14.4" customHeight="1" x14ac:dyDescent="0.3">
      <c r="A450" s="664">
        <v>31</v>
      </c>
      <c r="B450" s="665" t="s">
        <v>549</v>
      </c>
      <c r="C450" s="665" t="s">
        <v>2429</v>
      </c>
      <c r="D450" s="746" t="s">
        <v>3285</v>
      </c>
      <c r="E450" s="747" t="s">
        <v>2440</v>
      </c>
      <c r="F450" s="665" t="s">
        <v>2426</v>
      </c>
      <c r="G450" s="665" t="s">
        <v>2469</v>
      </c>
      <c r="H450" s="665" t="s">
        <v>550</v>
      </c>
      <c r="I450" s="665" t="s">
        <v>2561</v>
      </c>
      <c r="J450" s="665" t="s">
        <v>2562</v>
      </c>
      <c r="K450" s="665" t="s">
        <v>2563</v>
      </c>
      <c r="L450" s="666">
        <v>245.43</v>
      </c>
      <c r="M450" s="666">
        <v>245.43</v>
      </c>
      <c r="N450" s="665">
        <v>1</v>
      </c>
      <c r="O450" s="748">
        <v>1</v>
      </c>
      <c r="P450" s="666">
        <v>245.43</v>
      </c>
      <c r="Q450" s="681">
        <v>1</v>
      </c>
      <c r="R450" s="665">
        <v>1</v>
      </c>
      <c r="S450" s="681">
        <v>1</v>
      </c>
      <c r="T450" s="748">
        <v>1</v>
      </c>
      <c r="U450" s="704">
        <v>1</v>
      </c>
    </row>
    <row r="451" spans="1:21" ht="14.4" customHeight="1" x14ac:dyDescent="0.3">
      <c r="A451" s="664">
        <v>31</v>
      </c>
      <c r="B451" s="665" t="s">
        <v>549</v>
      </c>
      <c r="C451" s="665" t="s">
        <v>2429</v>
      </c>
      <c r="D451" s="746" t="s">
        <v>3285</v>
      </c>
      <c r="E451" s="747" t="s">
        <v>2440</v>
      </c>
      <c r="F451" s="665" t="s">
        <v>2426</v>
      </c>
      <c r="G451" s="665" t="s">
        <v>2469</v>
      </c>
      <c r="H451" s="665" t="s">
        <v>550</v>
      </c>
      <c r="I451" s="665" t="s">
        <v>2640</v>
      </c>
      <c r="J451" s="665" t="s">
        <v>2641</v>
      </c>
      <c r="K451" s="665" t="s">
        <v>2642</v>
      </c>
      <c r="L451" s="666">
        <v>250</v>
      </c>
      <c r="M451" s="666">
        <v>500</v>
      </c>
      <c r="N451" s="665">
        <v>2</v>
      </c>
      <c r="O451" s="748">
        <v>2</v>
      </c>
      <c r="P451" s="666">
        <v>250</v>
      </c>
      <c r="Q451" s="681">
        <v>0.5</v>
      </c>
      <c r="R451" s="665">
        <v>1</v>
      </c>
      <c r="S451" s="681">
        <v>0.5</v>
      </c>
      <c r="T451" s="748">
        <v>1</v>
      </c>
      <c r="U451" s="704">
        <v>0.5</v>
      </c>
    </row>
    <row r="452" spans="1:21" ht="14.4" customHeight="1" x14ac:dyDescent="0.3">
      <c r="A452" s="664">
        <v>31</v>
      </c>
      <c r="B452" s="665" t="s">
        <v>549</v>
      </c>
      <c r="C452" s="665" t="s">
        <v>2429</v>
      </c>
      <c r="D452" s="746" t="s">
        <v>3285</v>
      </c>
      <c r="E452" s="747" t="s">
        <v>2440</v>
      </c>
      <c r="F452" s="665" t="s">
        <v>2426</v>
      </c>
      <c r="G452" s="665" t="s">
        <v>2469</v>
      </c>
      <c r="H452" s="665" t="s">
        <v>550</v>
      </c>
      <c r="I452" s="665" t="s">
        <v>2618</v>
      </c>
      <c r="J452" s="665" t="s">
        <v>2619</v>
      </c>
      <c r="K452" s="665" t="s">
        <v>2620</v>
      </c>
      <c r="L452" s="666">
        <v>349.12</v>
      </c>
      <c r="M452" s="666">
        <v>349.12</v>
      </c>
      <c r="N452" s="665">
        <v>1</v>
      </c>
      <c r="O452" s="748">
        <v>1</v>
      </c>
      <c r="P452" s="666">
        <v>349.12</v>
      </c>
      <c r="Q452" s="681">
        <v>1</v>
      </c>
      <c r="R452" s="665">
        <v>1</v>
      </c>
      <c r="S452" s="681">
        <v>1</v>
      </c>
      <c r="T452" s="748">
        <v>1</v>
      </c>
      <c r="U452" s="704">
        <v>1</v>
      </c>
    </row>
    <row r="453" spans="1:21" ht="14.4" customHeight="1" x14ac:dyDescent="0.3">
      <c r="A453" s="664">
        <v>31</v>
      </c>
      <c r="B453" s="665" t="s">
        <v>549</v>
      </c>
      <c r="C453" s="665" t="s">
        <v>2429</v>
      </c>
      <c r="D453" s="746" t="s">
        <v>3285</v>
      </c>
      <c r="E453" s="747" t="s">
        <v>2440</v>
      </c>
      <c r="F453" s="665" t="s">
        <v>2426</v>
      </c>
      <c r="G453" s="665" t="s">
        <v>2469</v>
      </c>
      <c r="H453" s="665" t="s">
        <v>550</v>
      </c>
      <c r="I453" s="665" t="s">
        <v>2567</v>
      </c>
      <c r="J453" s="665" t="s">
        <v>2568</v>
      </c>
      <c r="K453" s="665" t="s">
        <v>2569</v>
      </c>
      <c r="L453" s="666">
        <v>350</v>
      </c>
      <c r="M453" s="666">
        <v>350</v>
      </c>
      <c r="N453" s="665">
        <v>1</v>
      </c>
      <c r="O453" s="748">
        <v>1</v>
      </c>
      <c r="P453" s="666">
        <v>350</v>
      </c>
      <c r="Q453" s="681">
        <v>1</v>
      </c>
      <c r="R453" s="665">
        <v>1</v>
      </c>
      <c r="S453" s="681">
        <v>1</v>
      </c>
      <c r="T453" s="748">
        <v>1</v>
      </c>
      <c r="U453" s="704">
        <v>1</v>
      </c>
    </row>
    <row r="454" spans="1:21" ht="14.4" customHeight="1" x14ac:dyDescent="0.3">
      <c r="A454" s="664">
        <v>31</v>
      </c>
      <c r="B454" s="665" t="s">
        <v>549</v>
      </c>
      <c r="C454" s="665" t="s">
        <v>2429</v>
      </c>
      <c r="D454" s="746" t="s">
        <v>3285</v>
      </c>
      <c r="E454" s="747" t="s">
        <v>2440</v>
      </c>
      <c r="F454" s="665" t="s">
        <v>2426</v>
      </c>
      <c r="G454" s="665" t="s">
        <v>2469</v>
      </c>
      <c r="H454" s="665" t="s">
        <v>550</v>
      </c>
      <c r="I454" s="665" t="s">
        <v>2575</v>
      </c>
      <c r="J454" s="665" t="s">
        <v>2576</v>
      </c>
      <c r="K454" s="665" t="s">
        <v>2577</v>
      </c>
      <c r="L454" s="666">
        <v>1000</v>
      </c>
      <c r="M454" s="666">
        <v>1000</v>
      </c>
      <c r="N454" s="665">
        <v>1</v>
      </c>
      <c r="O454" s="748">
        <v>1</v>
      </c>
      <c r="P454" s="666">
        <v>1000</v>
      </c>
      <c r="Q454" s="681">
        <v>1</v>
      </c>
      <c r="R454" s="665">
        <v>1</v>
      </c>
      <c r="S454" s="681">
        <v>1</v>
      </c>
      <c r="T454" s="748">
        <v>1</v>
      </c>
      <c r="U454" s="704">
        <v>1</v>
      </c>
    </row>
    <row r="455" spans="1:21" ht="14.4" customHeight="1" x14ac:dyDescent="0.3">
      <c r="A455" s="664">
        <v>31</v>
      </c>
      <c r="B455" s="665" t="s">
        <v>549</v>
      </c>
      <c r="C455" s="665" t="s">
        <v>2429</v>
      </c>
      <c r="D455" s="746" t="s">
        <v>3285</v>
      </c>
      <c r="E455" s="747" t="s">
        <v>2440</v>
      </c>
      <c r="F455" s="665" t="s">
        <v>2426</v>
      </c>
      <c r="G455" s="665" t="s">
        <v>2469</v>
      </c>
      <c r="H455" s="665" t="s">
        <v>550</v>
      </c>
      <c r="I455" s="665" t="s">
        <v>2949</v>
      </c>
      <c r="J455" s="665" t="s">
        <v>2950</v>
      </c>
      <c r="K455" s="665" t="s">
        <v>2951</v>
      </c>
      <c r="L455" s="666">
        <v>1600</v>
      </c>
      <c r="M455" s="666">
        <v>1600</v>
      </c>
      <c r="N455" s="665">
        <v>1</v>
      </c>
      <c r="O455" s="748">
        <v>1</v>
      </c>
      <c r="P455" s="666">
        <v>1600</v>
      </c>
      <c r="Q455" s="681">
        <v>1</v>
      </c>
      <c r="R455" s="665">
        <v>1</v>
      </c>
      <c r="S455" s="681">
        <v>1</v>
      </c>
      <c r="T455" s="748">
        <v>1</v>
      </c>
      <c r="U455" s="704">
        <v>1</v>
      </c>
    </row>
    <row r="456" spans="1:21" ht="14.4" customHeight="1" x14ac:dyDescent="0.3">
      <c r="A456" s="664">
        <v>31</v>
      </c>
      <c r="B456" s="665" t="s">
        <v>549</v>
      </c>
      <c r="C456" s="665" t="s">
        <v>2429</v>
      </c>
      <c r="D456" s="746" t="s">
        <v>3285</v>
      </c>
      <c r="E456" s="747" t="s">
        <v>2440</v>
      </c>
      <c r="F456" s="665" t="s">
        <v>2426</v>
      </c>
      <c r="G456" s="665" t="s">
        <v>2469</v>
      </c>
      <c r="H456" s="665" t="s">
        <v>550</v>
      </c>
      <c r="I456" s="665" t="s">
        <v>2952</v>
      </c>
      <c r="J456" s="665" t="s">
        <v>2739</v>
      </c>
      <c r="K456" s="665"/>
      <c r="L456" s="666">
        <v>3200</v>
      </c>
      <c r="M456" s="666">
        <v>3200</v>
      </c>
      <c r="N456" s="665">
        <v>1</v>
      </c>
      <c r="O456" s="748">
        <v>1</v>
      </c>
      <c r="P456" s="666">
        <v>3200</v>
      </c>
      <c r="Q456" s="681">
        <v>1</v>
      </c>
      <c r="R456" s="665">
        <v>1</v>
      </c>
      <c r="S456" s="681">
        <v>1</v>
      </c>
      <c r="T456" s="748">
        <v>1</v>
      </c>
      <c r="U456" s="704">
        <v>1</v>
      </c>
    </row>
    <row r="457" spans="1:21" ht="14.4" customHeight="1" x14ac:dyDescent="0.3">
      <c r="A457" s="664">
        <v>31</v>
      </c>
      <c r="B457" s="665" t="s">
        <v>549</v>
      </c>
      <c r="C457" s="665" t="s">
        <v>2429</v>
      </c>
      <c r="D457" s="746" t="s">
        <v>3285</v>
      </c>
      <c r="E457" s="747" t="s">
        <v>2440</v>
      </c>
      <c r="F457" s="665" t="s">
        <v>2426</v>
      </c>
      <c r="G457" s="665" t="s">
        <v>2473</v>
      </c>
      <c r="H457" s="665" t="s">
        <v>550</v>
      </c>
      <c r="I457" s="665" t="s">
        <v>2474</v>
      </c>
      <c r="J457" s="665" t="s">
        <v>2475</v>
      </c>
      <c r="K457" s="665" t="s">
        <v>2476</v>
      </c>
      <c r="L457" s="666">
        <v>200</v>
      </c>
      <c r="M457" s="666">
        <v>400</v>
      </c>
      <c r="N457" s="665">
        <v>2</v>
      </c>
      <c r="O457" s="748">
        <v>1</v>
      </c>
      <c r="P457" s="666">
        <v>400</v>
      </c>
      <c r="Q457" s="681">
        <v>1</v>
      </c>
      <c r="R457" s="665">
        <v>2</v>
      </c>
      <c r="S457" s="681">
        <v>1</v>
      </c>
      <c r="T457" s="748">
        <v>1</v>
      </c>
      <c r="U457" s="704">
        <v>1</v>
      </c>
    </row>
    <row r="458" spans="1:21" ht="14.4" customHeight="1" x14ac:dyDescent="0.3">
      <c r="A458" s="664">
        <v>31</v>
      </c>
      <c r="B458" s="665" t="s">
        <v>549</v>
      </c>
      <c r="C458" s="665" t="s">
        <v>2429</v>
      </c>
      <c r="D458" s="746" t="s">
        <v>3285</v>
      </c>
      <c r="E458" s="747" t="s">
        <v>2440</v>
      </c>
      <c r="F458" s="665" t="s">
        <v>2426</v>
      </c>
      <c r="G458" s="665" t="s">
        <v>2590</v>
      </c>
      <c r="H458" s="665" t="s">
        <v>550</v>
      </c>
      <c r="I458" s="665" t="s">
        <v>2591</v>
      </c>
      <c r="J458" s="665" t="s">
        <v>2592</v>
      </c>
      <c r="K458" s="665" t="s">
        <v>2593</v>
      </c>
      <c r="L458" s="666">
        <v>0</v>
      </c>
      <c r="M458" s="666">
        <v>0</v>
      </c>
      <c r="N458" s="665">
        <v>1</v>
      </c>
      <c r="O458" s="748">
        <v>1</v>
      </c>
      <c r="P458" s="666"/>
      <c r="Q458" s="681"/>
      <c r="R458" s="665"/>
      <c r="S458" s="681">
        <v>0</v>
      </c>
      <c r="T458" s="748"/>
      <c r="U458" s="704">
        <v>0</v>
      </c>
    </row>
    <row r="459" spans="1:21" ht="14.4" customHeight="1" x14ac:dyDescent="0.3">
      <c r="A459" s="664">
        <v>31</v>
      </c>
      <c r="B459" s="665" t="s">
        <v>549</v>
      </c>
      <c r="C459" s="665" t="s">
        <v>2429</v>
      </c>
      <c r="D459" s="746" t="s">
        <v>3285</v>
      </c>
      <c r="E459" s="747" t="s">
        <v>2441</v>
      </c>
      <c r="F459" s="665" t="s">
        <v>2424</v>
      </c>
      <c r="G459" s="665" t="s">
        <v>2454</v>
      </c>
      <c r="H459" s="665" t="s">
        <v>1188</v>
      </c>
      <c r="I459" s="665" t="s">
        <v>1485</v>
      </c>
      <c r="J459" s="665" t="s">
        <v>2285</v>
      </c>
      <c r="K459" s="665" t="s">
        <v>2286</v>
      </c>
      <c r="L459" s="666">
        <v>149.52000000000001</v>
      </c>
      <c r="M459" s="666">
        <v>299.04000000000002</v>
      </c>
      <c r="N459" s="665">
        <v>2</v>
      </c>
      <c r="O459" s="748">
        <v>1</v>
      </c>
      <c r="P459" s="666">
        <v>299.04000000000002</v>
      </c>
      <c r="Q459" s="681">
        <v>1</v>
      </c>
      <c r="R459" s="665">
        <v>2</v>
      </c>
      <c r="S459" s="681">
        <v>1</v>
      </c>
      <c r="T459" s="748">
        <v>1</v>
      </c>
      <c r="U459" s="704">
        <v>1</v>
      </c>
    </row>
    <row r="460" spans="1:21" ht="14.4" customHeight="1" x14ac:dyDescent="0.3">
      <c r="A460" s="664">
        <v>31</v>
      </c>
      <c r="B460" s="665" t="s">
        <v>549</v>
      </c>
      <c r="C460" s="665" t="s">
        <v>2429</v>
      </c>
      <c r="D460" s="746" t="s">
        <v>3285</v>
      </c>
      <c r="E460" s="747" t="s">
        <v>2441</v>
      </c>
      <c r="F460" s="665" t="s">
        <v>2424</v>
      </c>
      <c r="G460" s="665" t="s">
        <v>2454</v>
      </c>
      <c r="H460" s="665" t="s">
        <v>1188</v>
      </c>
      <c r="I460" s="665" t="s">
        <v>2087</v>
      </c>
      <c r="J460" s="665" t="s">
        <v>2088</v>
      </c>
      <c r="K460" s="665" t="s">
        <v>2482</v>
      </c>
      <c r="L460" s="666">
        <v>225.06</v>
      </c>
      <c r="M460" s="666">
        <v>675.18000000000006</v>
      </c>
      <c r="N460" s="665">
        <v>3</v>
      </c>
      <c r="O460" s="748">
        <v>0.5</v>
      </c>
      <c r="P460" s="666">
        <v>675.18000000000006</v>
      </c>
      <c r="Q460" s="681">
        <v>1</v>
      </c>
      <c r="R460" s="665">
        <v>3</v>
      </c>
      <c r="S460" s="681">
        <v>1</v>
      </c>
      <c r="T460" s="748">
        <v>0.5</v>
      </c>
      <c r="U460" s="704">
        <v>1</v>
      </c>
    </row>
    <row r="461" spans="1:21" ht="14.4" customHeight="1" x14ac:dyDescent="0.3">
      <c r="A461" s="664">
        <v>31</v>
      </c>
      <c r="B461" s="665" t="s">
        <v>549</v>
      </c>
      <c r="C461" s="665" t="s">
        <v>2429</v>
      </c>
      <c r="D461" s="746" t="s">
        <v>3285</v>
      </c>
      <c r="E461" s="747" t="s">
        <v>2441</v>
      </c>
      <c r="F461" s="665" t="s">
        <v>2424</v>
      </c>
      <c r="G461" s="665" t="s">
        <v>2486</v>
      </c>
      <c r="H461" s="665" t="s">
        <v>550</v>
      </c>
      <c r="I461" s="665" t="s">
        <v>2953</v>
      </c>
      <c r="J461" s="665" t="s">
        <v>1398</v>
      </c>
      <c r="K461" s="665" t="s">
        <v>2677</v>
      </c>
      <c r="L461" s="666">
        <v>0</v>
      </c>
      <c r="M461" s="666">
        <v>0</v>
      </c>
      <c r="N461" s="665">
        <v>1</v>
      </c>
      <c r="O461" s="748">
        <v>1</v>
      </c>
      <c r="P461" s="666">
        <v>0</v>
      </c>
      <c r="Q461" s="681"/>
      <c r="R461" s="665">
        <v>1</v>
      </c>
      <c r="S461" s="681">
        <v>1</v>
      </c>
      <c r="T461" s="748">
        <v>1</v>
      </c>
      <c r="U461" s="704">
        <v>1</v>
      </c>
    </row>
    <row r="462" spans="1:21" ht="14.4" customHeight="1" x14ac:dyDescent="0.3">
      <c r="A462" s="664">
        <v>31</v>
      </c>
      <c r="B462" s="665" t="s">
        <v>549</v>
      </c>
      <c r="C462" s="665" t="s">
        <v>2429</v>
      </c>
      <c r="D462" s="746" t="s">
        <v>3285</v>
      </c>
      <c r="E462" s="747" t="s">
        <v>2441</v>
      </c>
      <c r="F462" s="665" t="s">
        <v>2424</v>
      </c>
      <c r="G462" s="665" t="s">
        <v>2488</v>
      </c>
      <c r="H462" s="665" t="s">
        <v>550</v>
      </c>
      <c r="I462" s="665" t="s">
        <v>1473</v>
      </c>
      <c r="J462" s="665" t="s">
        <v>1474</v>
      </c>
      <c r="K462" s="665" t="s">
        <v>2677</v>
      </c>
      <c r="L462" s="666">
        <v>78.33</v>
      </c>
      <c r="M462" s="666">
        <v>156.66</v>
      </c>
      <c r="N462" s="665">
        <v>2</v>
      </c>
      <c r="O462" s="748">
        <v>1</v>
      </c>
      <c r="P462" s="666"/>
      <c r="Q462" s="681">
        <v>0</v>
      </c>
      <c r="R462" s="665"/>
      <c r="S462" s="681">
        <v>0</v>
      </c>
      <c r="T462" s="748"/>
      <c r="U462" s="704">
        <v>0</v>
      </c>
    </row>
    <row r="463" spans="1:21" ht="14.4" customHeight="1" x14ac:dyDescent="0.3">
      <c r="A463" s="664">
        <v>31</v>
      </c>
      <c r="B463" s="665" t="s">
        <v>549</v>
      </c>
      <c r="C463" s="665" t="s">
        <v>2429</v>
      </c>
      <c r="D463" s="746" t="s">
        <v>3285</v>
      </c>
      <c r="E463" s="747" t="s">
        <v>2441</v>
      </c>
      <c r="F463" s="665" t="s">
        <v>2424</v>
      </c>
      <c r="G463" s="665" t="s">
        <v>2488</v>
      </c>
      <c r="H463" s="665" t="s">
        <v>550</v>
      </c>
      <c r="I463" s="665" t="s">
        <v>2678</v>
      </c>
      <c r="J463" s="665" t="s">
        <v>2679</v>
      </c>
      <c r="K463" s="665" t="s">
        <v>2677</v>
      </c>
      <c r="L463" s="666">
        <v>78.33</v>
      </c>
      <c r="M463" s="666">
        <v>704.96999999999991</v>
      </c>
      <c r="N463" s="665">
        <v>9</v>
      </c>
      <c r="O463" s="748">
        <v>4</v>
      </c>
      <c r="P463" s="666">
        <v>548.30999999999995</v>
      </c>
      <c r="Q463" s="681">
        <v>0.77777777777777779</v>
      </c>
      <c r="R463" s="665">
        <v>7</v>
      </c>
      <c r="S463" s="681">
        <v>0.77777777777777779</v>
      </c>
      <c r="T463" s="748">
        <v>3</v>
      </c>
      <c r="U463" s="704">
        <v>0.75</v>
      </c>
    </row>
    <row r="464" spans="1:21" ht="14.4" customHeight="1" x14ac:dyDescent="0.3">
      <c r="A464" s="664">
        <v>31</v>
      </c>
      <c r="B464" s="665" t="s">
        <v>549</v>
      </c>
      <c r="C464" s="665" t="s">
        <v>2429</v>
      </c>
      <c r="D464" s="746" t="s">
        <v>3285</v>
      </c>
      <c r="E464" s="747" t="s">
        <v>2441</v>
      </c>
      <c r="F464" s="665" t="s">
        <v>2424</v>
      </c>
      <c r="G464" s="665" t="s">
        <v>2488</v>
      </c>
      <c r="H464" s="665" t="s">
        <v>550</v>
      </c>
      <c r="I464" s="665" t="s">
        <v>2489</v>
      </c>
      <c r="J464" s="665" t="s">
        <v>1474</v>
      </c>
      <c r="K464" s="665" t="s">
        <v>2490</v>
      </c>
      <c r="L464" s="666">
        <v>391.67</v>
      </c>
      <c r="M464" s="666">
        <v>783.34</v>
      </c>
      <c r="N464" s="665">
        <v>2</v>
      </c>
      <c r="O464" s="748">
        <v>2</v>
      </c>
      <c r="P464" s="666">
        <v>783.34</v>
      </c>
      <c r="Q464" s="681">
        <v>1</v>
      </c>
      <c r="R464" s="665">
        <v>2</v>
      </c>
      <c r="S464" s="681">
        <v>1</v>
      </c>
      <c r="T464" s="748">
        <v>2</v>
      </c>
      <c r="U464" s="704">
        <v>1</v>
      </c>
    </row>
    <row r="465" spans="1:21" ht="14.4" customHeight="1" x14ac:dyDescent="0.3">
      <c r="A465" s="664">
        <v>31</v>
      </c>
      <c r="B465" s="665" t="s">
        <v>549</v>
      </c>
      <c r="C465" s="665" t="s">
        <v>2429</v>
      </c>
      <c r="D465" s="746" t="s">
        <v>3285</v>
      </c>
      <c r="E465" s="747" t="s">
        <v>2441</v>
      </c>
      <c r="F465" s="665" t="s">
        <v>2424</v>
      </c>
      <c r="G465" s="665" t="s">
        <v>2491</v>
      </c>
      <c r="H465" s="665" t="s">
        <v>550</v>
      </c>
      <c r="I465" s="665" t="s">
        <v>2954</v>
      </c>
      <c r="J465" s="665" t="s">
        <v>2955</v>
      </c>
      <c r="K465" s="665" t="s">
        <v>2956</v>
      </c>
      <c r="L465" s="666">
        <v>0</v>
      </c>
      <c r="M465" s="666">
        <v>0</v>
      </c>
      <c r="N465" s="665">
        <v>1</v>
      </c>
      <c r="O465" s="748">
        <v>1</v>
      </c>
      <c r="P465" s="666"/>
      <c r="Q465" s="681"/>
      <c r="R465" s="665"/>
      <c r="S465" s="681">
        <v>0</v>
      </c>
      <c r="T465" s="748"/>
      <c r="U465" s="704">
        <v>0</v>
      </c>
    </row>
    <row r="466" spans="1:21" ht="14.4" customHeight="1" x14ac:dyDescent="0.3">
      <c r="A466" s="664">
        <v>31</v>
      </c>
      <c r="B466" s="665" t="s">
        <v>549</v>
      </c>
      <c r="C466" s="665" t="s">
        <v>2429</v>
      </c>
      <c r="D466" s="746" t="s">
        <v>3285</v>
      </c>
      <c r="E466" s="747" t="s">
        <v>2441</v>
      </c>
      <c r="F466" s="665" t="s">
        <v>2424</v>
      </c>
      <c r="G466" s="665" t="s">
        <v>2495</v>
      </c>
      <c r="H466" s="665" t="s">
        <v>550</v>
      </c>
      <c r="I466" s="665" t="s">
        <v>2496</v>
      </c>
      <c r="J466" s="665" t="s">
        <v>2497</v>
      </c>
      <c r="K466" s="665" t="s">
        <v>2498</v>
      </c>
      <c r="L466" s="666">
        <v>0</v>
      </c>
      <c r="M466" s="666">
        <v>0</v>
      </c>
      <c r="N466" s="665">
        <v>2</v>
      </c>
      <c r="O466" s="748">
        <v>0.5</v>
      </c>
      <c r="P466" s="666">
        <v>0</v>
      </c>
      <c r="Q466" s="681"/>
      <c r="R466" s="665">
        <v>2</v>
      </c>
      <c r="S466" s="681">
        <v>1</v>
      </c>
      <c r="T466" s="748">
        <v>0.5</v>
      </c>
      <c r="U466" s="704">
        <v>1</v>
      </c>
    </row>
    <row r="467" spans="1:21" ht="14.4" customHeight="1" x14ac:dyDescent="0.3">
      <c r="A467" s="664">
        <v>31</v>
      </c>
      <c r="B467" s="665" t="s">
        <v>549</v>
      </c>
      <c r="C467" s="665" t="s">
        <v>2429</v>
      </c>
      <c r="D467" s="746" t="s">
        <v>3285</v>
      </c>
      <c r="E467" s="747" t="s">
        <v>2441</v>
      </c>
      <c r="F467" s="665" t="s">
        <v>2424</v>
      </c>
      <c r="G467" s="665" t="s">
        <v>2499</v>
      </c>
      <c r="H467" s="665" t="s">
        <v>550</v>
      </c>
      <c r="I467" s="665" t="s">
        <v>2957</v>
      </c>
      <c r="J467" s="665" t="s">
        <v>2501</v>
      </c>
      <c r="K467" s="665" t="s">
        <v>2958</v>
      </c>
      <c r="L467" s="666">
        <v>0</v>
      </c>
      <c r="M467" s="666">
        <v>0</v>
      </c>
      <c r="N467" s="665">
        <v>1</v>
      </c>
      <c r="O467" s="748">
        <v>1</v>
      </c>
      <c r="P467" s="666">
        <v>0</v>
      </c>
      <c r="Q467" s="681"/>
      <c r="R467" s="665">
        <v>1</v>
      </c>
      <c r="S467" s="681">
        <v>1</v>
      </c>
      <c r="T467" s="748">
        <v>1</v>
      </c>
      <c r="U467" s="704">
        <v>1</v>
      </c>
    </row>
    <row r="468" spans="1:21" ht="14.4" customHeight="1" x14ac:dyDescent="0.3">
      <c r="A468" s="664">
        <v>31</v>
      </c>
      <c r="B468" s="665" t="s">
        <v>549</v>
      </c>
      <c r="C468" s="665" t="s">
        <v>2429</v>
      </c>
      <c r="D468" s="746" t="s">
        <v>3285</v>
      </c>
      <c r="E468" s="747" t="s">
        <v>2441</v>
      </c>
      <c r="F468" s="665" t="s">
        <v>2424</v>
      </c>
      <c r="G468" s="665" t="s">
        <v>2651</v>
      </c>
      <c r="H468" s="665" t="s">
        <v>1188</v>
      </c>
      <c r="I468" s="665" t="s">
        <v>1321</v>
      </c>
      <c r="J468" s="665" t="s">
        <v>2325</v>
      </c>
      <c r="K468" s="665" t="s">
        <v>2326</v>
      </c>
      <c r="L468" s="666">
        <v>107.42</v>
      </c>
      <c r="M468" s="666">
        <v>107.42</v>
      </c>
      <c r="N468" s="665">
        <v>1</v>
      </c>
      <c r="O468" s="748">
        <v>1</v>
      </c>
      <c r="P468" s="666">
        <v>107.42</v>
      </c>
      <c r="Q468" s="681">
        <v>1</v>
      </c>
      <c r="R468" s="665">
        <v>1</v>
      </c>
      <c r="S468" s="681">
        <v>1</v>
      </c>
      <c r="T468" s="748">
        <v>1</v>
      </c>
      <c r="U468" s="704">
        <v>1</v>
      </c>
    </row>
    <row r="469" spans="1:21" ht="14.4" customHeight="1" x14ac:dyDescent="0.3">
      <c r="A469" s="664">
        <v>31</v>
      </c>
      <c r="B469" s="665" t="s">
        <v>549</v>
      </c>
      <c r="C469" s="665" t="s">
        <v>2429</v>
      </c>
      <c r="D469" s="746" t="s">
        <v>3285</v>
      </c>
      <c r="E469" s="747" t="s">
        <v>2441</v>
      </c>
      <c r="F469" s="665" t="s">
        <v>2424</v>
      </c>
      <c r="G469" s="665" t="s">
        <v>2504</v>
      </c>
      <c r="H469" s="665" t="s">
        <v>550</v>
      </c>
      <c r="I469" s="665" t="s">
        <v>1013</v>
      </c>
      <c r="J469" s="665" t="s">
        <v>2505</v>
      </c>
      <c r="K469" s="665" t="s">
        <v>2506</v>
      </c>
      <c r="L469" s="666">
        <v>0</v>
      </c>
      <c r="M469" s="666">
        <v>0</v>
      </c>
      <c r="N469" s="665">
        <v>1</v>
      </c>
      <c r="O469" s="748">
        <v>0.5</v>
      </c>
      <c r="P469" s="666">
        <v>0</v>
      </c>
      <c r="Q469" s="681"/>
      <c r="R469" s="665">
        <v>1</v>
      </c>
      <c r="S469" s="681">
        <v>1</v>
      </c>
      <c r="T469" s="748">
        <v>0.5</v>
      </c>
      <c r="U469" s="704">
        <v>1</v>
      </c>
    </row>
    <row r="470" spans="1:21" ht="14.4" customHeight="1" x14ac:dyDescent="0.3">
      <c r="A470" s="664">
        <v>31</v>
      </c>
      <c r="B470" s="665" t="s">
        <v>549</v>
      </c>
      <c r="C470" s="665" t="s">
        <v>2429</v>
      </c>
      <c r="D470" s="746" t="s">
        <v>3285</v>
      </c>
      <c r="E470" s="747" t="s">
        <v>2441</v>
      </c>
      <c r="F470" s="665" t="s">
        <v>2424</v>
      </c>
      <c r="G470" s="665" t="s">
        <v>2764</v>
      </c>
      <c r="H470" s="665" t="s">
        <v>550</v>
      </c>
      <c r="I470" s="665" t="s">
        <v>719</v>
      </c>
      <c r="J470" s="665" t="s">
        <v>720</v>
      </c>
      <c r="K470" s="665" t="s">
        <v>2767</v>
      </c>
      <c r="L470" s="666">
        <v>0</v>
      </c>
      <c r="M470" s="666">
        <v>0</v>
      </c>
      <c r="N470" s="665">
        <v>3</v>
      </c>
      <c r="O470" s="748">
        <v>1.5</v>
      </c>
      <c r="P470" s="666">
        <v>0</v>
      </c>
      <c r="Q470" s="681"/>
      <c r="R470" s="665">
        <v>3</v>
      </c>
      <c r="S470" s="681">
        <v>1</v>
      </c>
      <c r="T470" s="748">
        <v>1.5</v>
      </c>
      <c r="U470" s="704">
        <v>1</v>
      </c>
    </row>
    <row r="471" spans="1:21" ht="14.4" customHeight="1" x14ac:dyDescent="0.3">
      <c r="A471" s="664">
        <v>31</v>
      </c>
      <c r="B471" s="665" t="s">
        <v>549</v>
      </c>
      <c r="C471" s="665" t="s">
        <v>2429</v>
      </c>
      <c r="D471" s="746" t="s">
        <v>3285</v>
      </c>
      <c r="E471" s="747" t="s">
        <v>2441</v>
      </c>
      <c r="F471" s="665" t="s">
        <v>2424</v>
      </c>
      <c r="G471" s="665" t="s">
        <v>2764</v>
      </c>
      <c r="H471" s="665" t="s">
        <v>550</v>
      </c>
      <c r="I471" s="665" t="s">
        <v>715</v>
      </c>
      <c r="J471" s="665" t="s">
        <v>720</v>
      </c>
      <c r="K471" s="665" t="s">
        <v>2959</v>
      </c>
      <c r="L471" s="666">
        <v>0</v>
      </c>
      <c r="M471" s="666">
        <v>0</v>
      </c>
      <c r="N471" s="665">
        <v>1</v>
      </c>
      <c r="O471" s="748">
        <v>1</v>
      </c>
      <c r="P471" s="666">
        <v>0</v>
      </c>
      <c r="Q471" s="681"/>
      <c r="R471" s="665">
        <v>1</v>
      </c>
      <c r="S471" s="681">
        <v>1</v>
      </c>
      <c r="T471" s="748">
        <v>1</v>
      </c>
      <c r="U471" s="704">
        <v>1</v>
      </c>
    </row>
    <row r="472" spans="1:21" ht="14.4" customHeight="1" x14ac:dyDescent="0.3">
      <c r="A472" s="664">
        <v>31</v>
      </c>
      <c r="B472" s="665" t="s">
        <v>549</v>
      </c>
      <c r="C472" s="665" t="s">
        <v>2429</v>
      </c>
      <c r="D472" s="746" t="s">
        <v>3285</v>
      </c>
      <c r="E472" s="747" t="s">
        <v>2441</v>
      </c>
      <c r="F472" s="665" t="s">
        <v>2424</v>
      </c>
      <c r="G472" s="665" t="s">
        <v>2764</v>
      </c>
      <c r="H472" s="665" t="s">
        <v>550</v>
      </c>
      <c r="I472" s="665" t="s">
        <v>2960</v>
      </c>
      <c r="J472" s="665" t="s">
        <v>720</v>
      </c>
      <c r="K472" s="665" t="s">
        <v>2769</v>
      </c>
      <c r="L472" s="666">
        <v>0</v>
      </c>
      <c r="M472" s="666">
        <v>0</v>
      </c>
      <c r="N472" s="665">
        <v>1</v>
      </c>
      <c r="O472" s="748">
        <v>1</v>
      </c>
      <c r="P472" s="666"/>
      <c r="Q472" s="681"/>
      <c r="R472" s="665"/>
      <c r="S472" s="681">
        <v>0</v>
      </c>
      <c r="T472" s="748"/>
      <c r="U472" s="704">
        <v>0</v>
      </c>
    </row>
    <row r="473" spans="1:21" ht="14.4" customHeight="1" x14ac:dyDescent="0.3">
      <c r="A473" s="664">
        <v>31</v>
      </c>
      <c r="B473" s="665" t="s">
        <v>549</v>
      </c>
      <c r="C473" s="665" t="s">
        <v>2429</v>
      </c>
      <c r="D473" s="746" t="s">
        <v>3285</v>
      </c>
      <c r="E473" s="747" t="s">
        <v>2441</v>
      </c>
      <c r="F473" s="665" t="s">
        <v>2424</v>
      </c>
      <c r="G473" s="665" t="s">
        <v>2509</v>
      </c>
      <c r="H473" s="665" t="s">
        <v>550</v>
      </c>
      <c r="I473" s="665" t="s">
        <v>2961</v>
      </c>
      <c r="J473" s="665" t="s">
        <v>2962</v>
      </c>
      <c r="K473" s="665" t="s">
        <v>2963</v>
      </c>
      <c r="L473" s="666">
        <v>77.52</v>
      </c>
      <c r="M473" s="666">
        <v>155.04</v>
      </c>
      <c r="N473" s="665">
        <v>2</v>
      </c>
      <c r="O473" s="748">
        <v>1</v>
      </c>
      <c r="P473" s="666">
        <v>155.04</v>
      </c>
      <c r="Q473" s="681">
        <v>1</v>
      </c>
      <c r="R473" s="665">
        <v>2</v>
      </c>
      <c r="S473" s="681">
        <v>1</v>
      </c>
      <c r="T473" s="748">
        <v>1</v>
      </c>
      <c r="U473" s="704">
        <v>1</v>
      </c>
    </row>
    <row r="474" spans="1:21" ht="14.4" customHeight="1" x14ac:dyDescent="0.3">
      <c r="A474" s="664">
        <v>31</v>
      </c>
      <c r="B474" s="665" t="s">
        <v>549</v>
      </c>
      <c r="C474" s="665" t="s">
        <v>2429</v>
      </c>
      <c r="D474" s="746" t="s">
        <v>3285</v>
      </c>
      <c r="E474" s="747" t="s">
        <v>2441</v>
      </c>
      <c r="F474" s="665" t="s">
        <v>2424</v>
      </c>
      <c r="G474" s="665" t="s">
        <v>2509</v>
      </c>
      <c r="H474" s="665" t="s">
        <v>550</v>
      </c>
      <c r="I474" s="665" t="s">
        <v>2654</v>
      </c>
      <c r="J474" s="665" t="s">
        <v>1414</v>
      </c>
      <c r="K474" s="665" t="s">
        <v>2510</v>
      </c>
      <c r="L474" s="666">
        <v>132.97999999999999</v>
      </c>
      <c r="M474" s="666">
        <v>398.93999999999994</v>
      </c>
      <c r="N474" s="665">
        <v>3</v>
      </c>
      <c r="O474" s="748">
        <v>1</v>
      </c>
      <c r="P474" s="666">
        <v>398.93999999999994</v>
      </c>
      <c r="Q474" s="681">
        <v>1</v>
      </c>
      <c r="R474" s="665">
        <v>3</v>
      </c>
      <c r="S474" s="681">
        <v>1</v>
      </c>
      <c r="T474" s="748">
        <v>1</v>
      </c>
      <c r="U474" s="704">
        <v>1</v>
      </c>
    </row>
    <row r="475" spans="1:21" ht="14.4" customHeight="1" x14ac:dyDescent="0.3">
      <c r="A475" s="664">
        <v>31</v>
      </c>
      <c r="B475" s="665" t="s">
        <v>549</v>
      </c>
      <c r="C475" s="665" t="s">
        <v>2429</v>
      </c>
      <c r="D475" s="746" t="s">
        <v>3285</v>
      </c>
      <c r="E475" s="747" t="s">
        <v>2441</v>
      </c>
      <c r="F475" s="665" t="s">
        <v>2424</v>
      </c>
      <c r="G475" s="665" t="s">
        <v>2455</v>
      </c>
      <c r="H475" s="665" t="s">
        <v>1188</v>
      </c>
      <c r="I475" s="665" t="s">
        <v>2456</v>
      </c>
      <c r="J475" s="665" t="s">
        <v>1345</v>
      </c>
      <c r="K475" s="665" t="s">
        <v>2457</v>
      </c>
      <c r="L475" s="666">
        <v>543.39</v>
      </c>
      <c r="M475" s="666">
        <v>14128.140000000001</v>
      </c>
      <c r="N475" s="665">
        <v>26</v>
      </c>
      <c r="O475" s="748">
        <v>15.5</v>
      </c>
      <c r="P475" s="666">
        <v>13041.36</v>
      </c>
      <c r="Q475" s="681">
        <v>0.92307692307692302</v>
      </c>
      <c r="R475" s="665">
        <v>24</v>
      </c>
      <c r="S475" s="681">
        <v>0.92307692307692313</v>
      </c>
      <c r="T475" s="748">
        <v>14.5</v>
      </c>
      <c r="U475" s="704">
        <v>0.93548387096774188</v>
      </c>
    </row>
    <row r="476" spans="1:21" ht="14.4" customHeight="1" x14ac:dyDescent="0.3">
      <c r="A476" s="664">
        <v>31</v>
      </c>
      <c r="B476" s="665" t="s">
        <v>549</v>
      </c>
      <c r="C476" s="665" t="s">
        <v>2429</v>
      </c>
      <c r="D476" s="746" t="s">
        <v>3285</v>
      </c>
      <c r="E476" s="747" t="s">
        <v>2441</v>
      </c>
      <c r="F476" s="665" t="s">
        <v>2424</v>
      </c>
      <c r="G476" s="665" t="s">
        <v>2455</v>
      </c>
      <c r="H476" s="665" t="s">
        <v>1188</v>
      </c>
      <c r="I476" s="665" t="s">
        <v>2515</v>
      </c>
      <c r="J476" s="665" t="s">
        <v>1345</v>
      </c>
      <c r="K476" s="665" t="s">
        <v>2250</v>
      </c>
      <c r="L476" s="666">
        <v>815.1</v>
      </c>
      <c r="M476" s="666">
        <v>5705.7000000000007</v>
      </c>
      <c r="N476" s="665">
        <v>7</v>
      </c>
      <c r="O476" s="748">
        <v>3</v>
      </c>
      <c r="P476" s="666">
        <v>5705.7000000000007</v>
      </c>
      <c r="Q476" s="681">
        <v>1</v>
      </c>
      <c r="R476" s="665">
        <v>7</v>
      </c>
      <c r="S476" s="681">
        <v>1</v>
      </c>
      <c r="T476" s="748">
        <v>3</v>
      </c>
      <c r="U476" s="704">
        <v>1</v>
      </c>
    </row>
    <row r="477" spans="1:21" ht="14.4" customHeight="1" x14ac:dyDescent="0.3">
      <c r="A477" s="664">
        <v>31</v>
      </c>
      <c r="B477" s="665" t="s">
        <v>549</v>
      </c>
      <c r="C477" s="665" t="s">
        <v>2429</v>
      </c>
      <c r="D477" s="746" t="s">
        <v>3285</v>
      </c>
      <c r="E477" s="747" t="s">
        <v>2441</v>
      </c>
      <c r="F477" s="665" t="s">
        <v>2424</v>
      </c>
      <c r="G477" s="665" t="s">
        <v>2455</v>
      </c>
      <c r="H477" s="665" t="s">
        <v>1188</v>
      </c>
      <c r="I477" s="665" t="s">
        <v>2516</v>
      </c>
      <c r="J477" s="665" t="s">
        <v>1345</v>
      </c>
      <c r="K477" s="665" t="s">
        <v>2517</v>
      </c>
      <c r="L477" s="666">
        <v>923.74</v>
      </c>
      <c r="M477" s="666">
        <v>3694.96</v>
      </c>
      <c r="N477" s="665">
        <v>4</v>
      </c>
      <c r="O477" s="748">
        <v>1.5</v>
      </c>
      <c r="P477" s="666">
        <v>3694.96</v>
      </c>
      <c r="Q477" s="681">
        <v>1</v>
      </c>
      <c r="R477" s="665">
        <v>4</v>
      </c>
      <c r="S477" s="681">
        <v>1</v>
      </c>
      <c r="T477" s="748">
        <v>1.5</v>
      </c>
      <c r="U477" s="704">
        <v>1</v>
      </c>
    </row>
    <row r="478" spans="1:21" ht="14.4" customHeight="1" x14ac:dyDescent="0.3">
      <c r="A478" s="664">
        <v>31</v>
      </c>
      <c r="B478" s="665" t="s">
        <v>549</v>
      </c>
      <c r="C478" s="665" t="s">
        <v>2429</v>
      </c>
      <c r="D478" s="746" t="s">
        <v>3285</v>
      </c>
      <c r="E478" s="747" t="s">
        <v>2441</v>
      </c>
      <c r="F478" s="665" t="s">
        <v>2424</v>
      </c>
      <c r="G478" s="665" t="s">
        <v>2519</v>
      </c>
      <c r="H478" s="665" t="s">
        <v>1188</v>
      </c>
      <c r="I478" s="665" t="s">
        <v>1278</v>
      </c>
      <c r="J478" s="665" t="s">
        <v>578</v>
      </c>
      <c r="K478" s="665" t="s">
        <v>2314</v>
      </c>
      <c r="L478" s="666">
        <v>18.260000000000002</v>
      </c>
      <c r="M478" s="666">
        <v>36.520000000000003</v>
      </c>
      <c r="N478" s="665">
        <v>2</v>
      </c>
      <c r="O478" s="748">
        <v>1.5</v>
      </c>
      <c r="P478" s="666">
        <v>36.520000000000003</v>
      </c>
      <c r="Q478" s="681">
        <v>1</v>
      </c>
      <c r="R478" s="665">
        <v>2</v>
      </c>
      <c r="S478" s="681">
        <v>1</v>
      </c>
      <c r="T478" s="748">
        <v>1.5</v>
      </c>
      <c r="U478" s="704">
        <v>1</v>
      </c>
    </row>
    <row r="479" spans="1:21" ht="14.4" customHeight="1" x14ac:dyDescent="0.3">
      <c r="A479" s="664">
        <v>31</v>
      </c>
      <c r="B479" s="665" t="s">
        <v>549</v>
      </c>
      <c r="C479" s="665" t="s">
        <v>2429</v>
      </c>
      <c r="D479" s="746" t="s">
        <v>3285</v>
      </c>
      <c r="E479" s="747" t="s">
        <v>2441</v>
      </c>
      <c r="F479" s="665" t="s">
        <v>2424</v>
      </c>
      <c r="G479" s="665" t="s">
        <v>2519</v>
      </c>
      <c r="H479" s="665" t="s">
        <v>550</v>
      </c>
      <c r="I479" s="665" t="s">
        <v>2520</v>
      </c>
      <c r="J479" s="665" t="s">
        <v>578</v>
      </c>
      <c r="K479" s="665" t="s">
        <v>2521</v>
      </c>
      <c r="L479" s="666">
        <v>36.54</v>
      </c>
      <c r="M479" s="666">
        <v>36.54</v>
      </c>
      <c r="N479" s="665">
        <v>1</v>
      </c>
      <c r="O479" s="748">
        <v>1</v>
      </c>
      <c r="P479" s="666"/>
      <c r="Q479" s="681">
        <v>0</v>
      </c>
      <c r="R479" s="665"/>
      <c r="S479" s="681">
        <v>0</v>
      </c>
      <c r="T479" s="748"/>
      <c r="U479" s="704">
        <v>0</v>
      </c>
    </row>
    <row r="480" spans="1:21" ht="14.4" customHeight="1" x14ac:dyDescent="0.3">
      <c r="A480" s="664">
        <v>31</v>
      </c>
      <c r="B480" s="665" t="s">
        <v>549</v>
      </c>
      <c r="C480" s="665" t="s">
        <v>2429</v>
      </c>
      <c r="D480" s="746" t="s">
        <v>3285</v>
      </c>
      <c r="E480" s="747" t="s">
        <v>2441</v>
      </c>
      <c r="F480" s="665" t="s">
        <v>2424</v>
      </c>
      <c r="G480" s="665" t="s">
        <v>2519</v>
      </c>
      <c r="H480" s="665" t="s">
        <v>550</v>
      </c>
      <c r="I480" s="665" t="s">
        <v>2964</v>
      </c>
      <c r="J480" s="665" t="s">
        <v>2914</v>
      </c>
      <c r="K480" s="665" t="s">
        <v>2965</v>
      </c>
      <c r="L480" s="666">
        <v>36.54</v>
      </c>
      <c r="M480" s="666">
        <v>73.08</v>
      </c>
      <c r="N480" s="665">
        <v>2</v>
      </c>
      <c r="O480" s="748">
        <v>1.5</v>
      </c>
      <c r="P480" s="666">
        <v>73.08</v>
      </c>
      <c r="Q480" s="681">
        <v>1</v>
      </c>
      <c r="R480" s="665">
        <v>2</v>
      </c>
      <c r="S480" s="681">
        <v>1</v>
      </c>
      <c r="T480" s="748">
        <v>1.5</v>
      </c>
      <c r="U480" s="704">
        <v>1</v>
      </c>
    </row>
    <row r="481" spans="1:21" ht="14.4" customHeight="1" x14ac:dyDescent="0.3">
      <c r="A481" s="664">
        <v>31</v>
      </c>
      <c r="B481" s="665" t="s">
        <v>549</v>
      </c>
      <c r="C481" s="665" t="s">
        <v>2429</v>
      </c>
      <c r="D481" s="746" t="s">
        <v>3285</v>
      </c>
      <c r="E481" s="747" t="s">
        <v>2441</v>
      </c>
      <c r="F481" s="665" t="s">
        <v>2424</v>
      </c>
      <c r="G481" s="665" t="s">
        <v>2519</v>
      </c>
      <c r="H481" s="665" t="s">
        <v>550</v>
      </c>
      <c r="I481" s="665" t="s">
        <v>2627</v>
      </c>
      <c r="J481" s="665" t="s">
        <v>578</v>
      </c>
      <c r="K481" s="665" t="s">
        <v>2628</v>
      </c>
      <c r="L481" s="666">
        <v>18.260000000000002</v>
      </c>
      <c r="M481" s="666">
        <v>36.520000000000003</v>
      </c>
      <c r="N481" s="665">
        <v>2</v>
      </c>
      <c r="O481" s="748">
        <v>2</v>
      </c>
      <c r="P481" s="666">
        <v>36.520000000000003</v>
      </c>
      <c r="Q481" s="681">
        <v>1</v>
      </c>
      <c r="R481" s="665">
        <v>2</v>
      </c>
      <c r="S481" s="681">
        <v>1</v>
      </c>
      <c r="T481" s="748">
        <v>2</v>
      </c>
      <c r="U481" s="704">
        <v>1</v>
      </c>
    </row>
    <row r="482" spans="1:21" ht="14.4" customHeight="1" x14ac:dyDescent="0.3">
      <c r="A482" s="664">
        <v>31</v>
      </c>
      <c r="B482" s="665" t="s">
        <v>549</v>
      </c>
      <c r="C482" s="665" t="s">
        <v>2429</v>
      </c>
      <c r="D482" s="746" t="s">
        <v>3285</v>
      </c>
      <c r="E482" s="747" t="s">
        <v>2441</v>
      </c>
      <c r="F482" s="665" t="s">
        <v>2424</v>
      </c>
      <c r="G482" s="665" t="s">
        <v>2850</v>
      </c>
      <c r="H482" s="665" t="s">
        <v>550</v>
      </c>
      <c r="I482" s="665" t="s">
        <v>2851</v>
      </c>
      <c r="J482" s="665" t="s">
        <v>2852</v>
      </c>
      <c r="K482" s="665" t="s">
        <v>2853</v>
      </c>
      <c r="L482" s="666">
        <v>54.55</v>
      </c>
      <c r="M482" s="666">
        <v>54.55</v>
      </c>
      <c r="N482" s="665">
        <v>1</v>
      </c>
      <c r="O482" s="748">
        <v>0.5</v>
      </c>
      <c r="P482" s="666">
        <v>54.55</v>
      </c>
      <c r="Q482" s="681">
        <v>1</v>
      </c>
      <c r="R482" s="665">
        <v>1</v>
      </c>
      <c r="S482" s="681">
        <v>1</v>
      </c>
      <c r="T482" s="748">
        <v>0.5</v>
      </c>
      <c r="U482" s="704">
        <v>1</v>
      </c>
    </row>
    <row r="483" spans="1:21" ht="14.4" customHeight="1" x14ac:dyDescent="0.3">
      <c r="A483" s="664">
        <v>31</v>
      </c>
      <c r="B483" s="665" t="s">
        <v>549</v>
      </c>
      <c r="C483" s="665" t="s">
        <v>2429</v>
      </c>
      <c r="D483" s="746" t="s">
        <v>3285</v>
      </c>
      <c r="E483" s="747" t="s">
        <v>2441</v>
      </c>
      <c r="F483" s="665" t="s">
        <v>2424</v>
      </c>
      <c r="G483" s="665" t="s">
        <v>2458</v>
      </c>
      <c r="H483" s="665" t="s">
        <v>550</v>
      </c>
      <c r="I483" s="665" t="s">
        <v>696</v>
      </c>
      <c r="J483" s="665" t="s">
        <v>2459</v>
      </c>
      <c r="K483" s="665" t="s">
        <v>2460</v>
      </c>
      <c r="L483" s="666">
        <v>0</v>
      </c>
      <c r="M483" s="666">
        <v>0</v>
      </c>
      <c r="N483" s="665">
        <v>4</v>
      </c>
      <c r="O483" s="748">
        <v>3</v>
      </c>
      <c r="P483" s="666">
        <v>0</v>
      </c>
      <c r="Q483" s="681"/>
      <c r="R483" s="665">
        <v>3</v>
      </c>
      <c r="S483" s="681">
        <v>0.75</v>
      </c>
      <c r="T483" s="748">
        <v>2</v>
      </c>
      <c r="U483" s="704">
        <v>0.66666666666666663</v>
      </c>
    </row>
    <row r="484" spans="1:21" ht="14.4" customHeight="1" x14ac:dyDescent="0.3">
      <c r="A484" s="664">
        <v>31</v>
      </c>
      <c r="B484" s="665" t="s">
        <v>549</v>
      </c>
      <c r="C484" s="665" t="s">
        <v>2429</v>
      </c>
      <c r="D484" s="746" t="s">
        <v>3285</v>
      </c>
      <c r="E484" s="747" t="s">
        <v>2441</v>
      </c>
      <c r="F484" s="665" t="s">
        <v>2424</v>
      </c>
      <c r="G484" s="665" t="s">
        <v>2608</v>
      </c>
      <c r="H484" s="665" t="s">
        <v>550</v>
      </c>
      <c r="I484" s="665" t="s">
        <v>2609</v>
      </c>
      <c r="J484" s="665" t="s">
        <v>2610</v>
      </c>
      <c r="K484" s="665" t="s">
        <v>2611</v>
      </c>
      <c r="L484" s="666">
        <v>657.67</v>
      </c>
      <c r="M484" s="666">
        <v>1315.34</v>
      </c>
      <c r="N484" s="665">
        <v>2</v>
      </c>
      <c r="O484" s="748">
        <v>1</v>
      </c>
      <c r="P484" s="666">
        <v>1315.34</v>
      </c>
      <c r="Q484" s="681">
        <v>1</v>
      </c>
      <c r="R484" s="665">
        <v>2</v>
      </c>
      <c r="S484" s="681">
        <v>1</v>
      </c>
      <c r="T484" s="748">
        <v>1</v>
      </c>
      <c r="U484" s="704">
        <v>1</v>
      </c>
    </row>
    <row r="485" spans="1:21" ht="14.4" customHeight="1" x14ac:dyDescent="0.3">
      <c r="A485" s="664">
        <v>31</v>
      </c>
      <c r="B485" s="665" t="s">
        <v>549</v>
      </c>
      <c r="C485" s="665" t="s">
        <v>2429</v>
      </c>
      <c r="D485" s="746" t="s">
        <v>3285</v>
      </c>
      <c r="E485" s="747" t="s">
        <v>2441</v>
      </c>
      <c r="F485" s="665" t="s">
        <v>2424</v>
      </c>
      <c r="G485" s="665" t="s">
        <v>2542</v>
      </c>
      <c r="H485" s="665" t="s">
        <v>1188</v>
      </c>
      <c r="I485" s="665" t="s">
        <v>2966</v>
      </c>
      <c r="J485" s="665" t="s">
        <v>2930</v>
      </c>
      <c r="K485" s="665" t="s">
        <v>2967</v>
      </c>
      <c r="L485" s="666">
        <v>187.92</v>
      </c>
      <c r="M485" s="666">
        <v>563.76</v>
      </c>
      <c r="N485" s="665">
        <v>3</v>
      </c>
      <c r="O485" s="748">
        <v>2</v>
      </c>
      <c r="P485" s="666">
        <v>187.92</v>
      </c>
      <c r="Q485" s="681">
        <v>0.33333333333333331</v>
      </c>
      <c r="R485" s="665">
        <v>1</v>
      </c>
      <c r="S485" s="681">
        <v>0.33333333333333331</v>
      </c>
      <c r="T485" s="748">
        <v>1</v>
      </c>
      <c r="U485" s="704">
        <v>0.5</v>
      </c>
    </row>
    <row r="486" spans="1:21" ht="14.4" customHeight="1" x14ac:dyDescent="0.3">
      <c r="A486" s="664">
        <v>31</v>
      </c>
      <c r="B486" s="665" t="s">
        <v>549</v>
      </c>
      <c r="C486" s="665" t="s">
        <v>2429</v>
      </c>
      <c r="D486" s="746" t="s">
        <v>3285</v>
      </c>
      <c r="E486" s="747" t="s">
        <v>2441</v>
      </c>
      <c r="F486" s="665" t="s">
        <v>2424</v>
      </c>
      <c r="G486" s="665" t="s">
        <v>2968</v>
      </c>
      <c r="H486" s="665" t="s">
        <v>550</v>
      </c>
      <c r="I486" s="665" t="s">
        <v>2969</v>
      </c>
      <c r="J486" s="665" t="s">
        <v>819</v>
      </c>
      <c r="K486" s="665" t="s">
        <v>2970</v>
      </c>
      <c r="L486" s="666">
        <v>0</v>
      </c>
      <c r="M486" s="666">
        <v>0</v>
      </c>
      <c r="N486" s="665">
        <v>1</v>
      </c>
      <c r="O486" s="748">
        <v>0.5</v>
      </c>
      <c r="P486" s="666">
        <v>0</v>
      </c>
      <c r="Q486" s="681"/>
      <c r="R486" s="665">
        <v>1</v>
      </c>
      <c r="S486" s="681">
        <v>1</v>
      </c>
      <c r="T486" s="748">
        <v>0.5</v>
      </c>
      <c r="U486" s="704">
        <v>1</v>
      </c>
    </row>
    <row r="487" spans="1:21" ht="14.4" customHeight="1" x14ac:dyDescent="0.3">
      <c r="A487" s="664">
        <v>31</v>
      </c>
      <c r="B487" s="665" t="s">
        <v>549</v>
      </c>
      <c r="C487" s="665" t="s">
        <v>2429</v>
      </c>
      <c r="D487" s="746" t="s">
        <v>3285</v>
      </c>
      <c r="E487" s="747" t="s">
        <v>2441</v>
      </c>
      <c r="F487" s="665" t="s">
        <v>2424</v>
      </c>
      <c r="G487" s="665" t="s">
        <v>2666</v>
      </c>
      <c r="H487" s="665" t="s">
        <v>550</v>
      </c>
      <c r="I487" s="665" t="s">
        <v>2667</v>
      </c>
      <c r="J487" s="665" t="s">
        <v>1070</v>
      </c>
      <c r="K487" s="665" t="s">
        <v>2668</v>
      </c>
      <c r="L487" s="666">
        <v>0</v>
      </c>
      <c r="M487" s="666">
        <v>0</v>
      </c>
      <c r="N487" s="665">
        <v>1</v>
      </c>
      <c r="O487" s="748">
        <v>1</v>
      </c>
      <c r="P487" s="666">
        <v>0</v>
      </c>
      <c r="Q487" s="681"/>
      <c r="R487" s="665">
        <v>1</v>
      </c>
      <c r="S487" s="681">
        <v>1</v>
      </c>
      <c r="T487" s="748">
        <v>1</v>
      </c>
      <c r="U487" s="704">
        <v>1</v>
      </c>
    </row>
    <row r="488" spans="1:21" ht="14.4" customHeight="1" x14ac:dyDescent="0.3">
      <c r="A488" s="664">
        <v>31</v>
      </c>
      <c r="B488" s="665" t="s">
        <v>549</v>
      </c>
      <c r="C488" s="665" t="s">
        <v>2429</v>
      </c>
      <c r="D488" s="746" t="s">
        <v>3285</v>
      </c>
      <c r="E488" s="747" t="s">
        <v>2441</v>
      </c>
      <c r="F488" s="665" t="s">
        <v>2426</v>
      </c>
      <c r="G488" s="665" t="s">
        <v>2461</v>
      </c>
      <c r="H488" s="665" t="s">
        <v>550</v>
      </c>
      <c r="I488" s="665" t="s">
        <v>2462</v>
      </c>
      <c r="J488" s="665" t="s">
        <v>2463</v>
      </c>
      <c r="K488" s="665" t="s">
        <v>2464</v>
      </c>
      <c r="L488" s="666">
        <v>35.130000000000003</v>
      </c>
      <c r="M488" s="666">
        <v>105.39000000000001</v>
      </c>
      <c r="N488" s="665">
        <v>3</v>
      </c>
      <c r="O488" s="748">
        <v>2</v>
      </c>
      <c r="P488" s="666">
        <v>105.39000000000001</v>
      </c>
      <c r="Q488" s="681">
        <v>1</v>
      </c>
      <c r="R488" s="665">
        <v>3</v>
      </c>
      <c r="S488" s="681">
        <v>1</v>
      </c>
      <c r="T488" s="748">
        <v>2</v>
      </c>
      <c r="U488" s="704">
        <v>1</v>
      </c>
    </row>
    <row r="489" spans="1:21" ht="14.4" customHeight="1" x14ac:dyDescent="0.3">
      <c r="A489" s="664">
        <v>31</v>
      </c>
      <c r="B489" s="665" t="s">
        <v>549</v>
      </c>
      <c r="C489" s="665" t="s">
        <v>2429</v>
      </c>
      <c r="D489" s="746" t="s">
        <v>3285</v>
      </c>
      <c r="E489" s="747" t="s">
        <v>2441</v>
      </c>
      <c r="F489" s="665" t="s">
        <v>2426</v>
      </c>
      <c r="G489" s="665" t="s">
        <v>2461</v>
      </c>
      <c r="H489" s="665" t="s">
        <v>550</v>
      </c>
      <c r="I489" s="665" t="s">
        <v>2971</v>
      </c>
      <c r="J489" s="665" t="s">
        <v>2463</v>
      </c>
      <c r="K489" s="665" t="s">
        <v>2972</v>
      </c>
      <c r="L489" s="666">
        <v>38.24</v>
      </c>
      <c r="M489" s="666">
        <v>229.44000000000003</v>
      </c>
      <c r="N489" s="665">
        <v>6</v>
      </c>
      <c r="O489" s="748">
        <v>6</v>
      </c>
      <c r="P489" s="666">
        <v>229.44000000000003</v>
      </c>
      <c r="Q489" s="681">
        <v>1</v>
      </c>
      <c r="R489" s="665">
        <v>6</v>
      </c>
      <c r="S489" s="681">
        <v>1</v>
      </c>
      <c r="T489" s="748">
        <v>6</v>
      </c>
      <c r="U489" s="704">
        <v>1</v>
      </c>
    </row>
    <row r="490" spans="1:21" ht="14.4" customHeight="1" x14ac:dyDescent="0.3">
      <c r="A490" s="664">
        <v>31</v>
      </c>
      <c r="B490" s="665" t="s">
        <v>549</v>
      </c>
      <c r="C490" s="665" t="s">
        <v>2429</v>
      </c>
      <c r="D490" s="746" t="s">
        <v>3285</v>
      </c>
      <c r="E490" s="747" t="s">
        <v>2441</v>
      </c>
      <c r="F490" s="665" t="s">
        <v>2426</v>
      </c>
      <c r="G490" s="665" t="s">
        <v>2469</v>
      </c>
      <c r="H490" s="665" t="s">
        <v>550</v>
      </c>
      <c r="I490" s="665" t="s">
        <v>2615</v>
      </c>
      <c r="J490" s="665" t="s">
        <v>2616</v>
      </c>
      <c r="K490" s="665" t="s">
        <v>2617</v>
      </c>
      <c r="L490" s="666">
        <v>3000</v>
      </c>
      <c r="M490" s="666">
        <v>6000</v>
      </c>
      <c r="N490" s="665">
        <v>2</v>
      </c>
      <c r="O490" s="748">
        <v>2</v>
      </c>
      <c r="P490" s="666">
        <v>6000</v>
      </c>
      <c r="Q490" s="681">
        <v>1</v>
      </c>
      <c r="R490" s="665">
        <v>2</v>
      </c>
      <c r="S490" s="681">
        <v>1</v>
      </c>
      <c r="T490" s="748">
        <v>2</v>
      </c>
      <c r="U490" s="704">
        <v>1</v>
      </c>
    </row>
    <row r="491" spans="1:21" ht="14.4" customHeight="1" x14ac:dyDescent="0.3">
      <c r="A491" s="664">
        <v>31</v>
      </c>
      <c r="B491" s="665" t="s">
        <v>549</v>
      </c>
      <c r="C491" s="665" t="s">
        <v>2429</v>
      </c>
      <c r="D491" s="746" t="s">
        <v>3285</v>
      </c>
      <c r="E491" s="747" t="s">
        <v>2441</v>
      </c>
      <c r="F491" s="665" t="s">
        <v>2426</v>
      </c>
      <c r="G491" s="665" t="s">
        <v>2469</v>
      </c>
      <c r="H491" s="665" t="s">
        <v>550</v>
      </c>
      <c r="I491" s="665" t="s">
        <v>2555</v>
      </c>
      <c r="J491" s="665" t="s">
        <v>2556</v>
      </c>
      <c r="K491" s="665" t="s">
        <v>2557</v>
      </c>
      <c r="L491" s="666">
        <v>492.18</v>
      </c>
      <c r="M491" s="666">
        <v>492.18</v>
      </c>
      <c r="N491" s="665">
        <v>1</v>
      </c>
      <c r="O491" s="748">
        <v>1</v>
      </c>
      <c r="P491" s="666">
        <v>492.18</v>
      </c>
      <c r="Q491" s="681">
        <v>1</v>
      </c>
      <c r="R491" s="665">
        <v>1</v>
      </c>
      <c r="S491" s="681">
        <v>1</v>
      </c>
      <c r="T491" s="748">
        <v>1</v>
      </c>
      <c r="U491" s="704">
        <v>1</v>
      </c>
    </row>
    <row r="492" spans="1:21" ht="14.4" customHeight="1" x14ac:dyDescent="0.3">
      <c r="A492" s="664">
        <v>31</v>
      </c>
      <c r="B492" s="665" t="s">
        <v>549</v>
      </c>
      <c r="C492" s="665" t="s">
        <v>2429</v>
      </c>
      <c r="D492" s="746" t="s">
        <v>3285</v>
      </c>
      <c r="E492" s="747" t="s">
        <v>2441</v>
      </c>
      <c r="F492" s="665" t="s">
        <v>2426</v>
      </c>
      <c r="G492" s="665" t="s">
        <v>2469</v>
      </c>
      <c r="H492" s="665" t="s">
        <v>550</v>
      </c>
      <c r="I492" s="665" t="s">
        <v>2801</v>
      </c>
      <c r="J492" s="665" t="s">
        <v>2802</v>
      </c>
      <c r="K492" s="665" t="s">
        <v>2803</v>
      </c>
      <c r="L492" s="666">
        <v>2296.87</v>
      </c>
      <c r="M492" s="666">
        <v>6890.61</v>
      </c>
      <c r="N492" s="665">
        <v>3</v>
      </c>
      <c r="O492" s="748">
        <v>3</v>
      </c>
      <c r="P492" s="666"/>
      <c r="Q492" s="681">
        <v>0</v>
      </c>
      <c r="R492" s="665"/>
      <c r="S492" s="681">
        <v>0</v>
      </c>
      <c r="T492" s="748"/>
      <c r="U492" s="704">
        <v>0</v>
      </c>
    </row>
    <row r="493" spans="1:21" ht="14.4" customHeight="1" x14ac:dyDescent="0.3">
      <c r="A493" s="664">
        <v>31</v>
      </c>
      <c r="B493" s="665" t="s">
        <v>549</v>
      </c>
      <c r="C493" s="665" t="s">
        <v>2429</v>
      </c>
      <c r="D493" s="746" t="s">
        <v>3285</v>
      </c>
      <c r="E493" s="747" t="s">
        <v>2441</v>
      </c>
      <c r="F493" s="665" t="s">
        <v>2426</v>
      </c>
      <c r="G493" s="665" t="s">
        <v>2469</v>
      </c>
      <c r="H493" s="665" t="s">
        <v>550</v>
      </c>
      <c r="I493" s="665" t="s">
        <v>2558</v>
      </c>
      <c r="J493" s="665" t="s">
        <v>2559</v>
      </c>
      <c r="K493" s="665" t="s">
        <v>2560</v>
      </c>
      <c r="L493" s="666">
        <v>320.25</v>
      </c>
      <c r="M493" s="666">
        <v>640.5</v>
      </c>
      <c r="N493" s="665">
        <v>2</v>
      </c>
      <c r="O493" s="748">
        <v>2</v>
      </c>
      <c r="P493" s="666">
        <v>640.5</v>
      </c>
      <c r="Q493" s="681">
        <v>1</v>
      </c>
      <c r="R493" s="665">
        <v>2</v>
      </c>
      <c r="S493" s="681">
        <v>1</v>
      </c>
      <c r="T493" s="748">
        <v>2</v>
      </c>
      <c r="U493" s="704">
        <v>1</v>
      </c>
    </row>
    <row r="494" spans="1:21" ht="14.4" customHeight="1" x14ac:dyDescent="0.3">
      <c r="A494" s="664">
        <v>31</v>
      </c>
      <c r="B494" s="665" t="s">
        <v>549</v>
      </c>
      <c r="C494" s="665" t="s">
        <v>2429</v>
      </c>
      <c r="D494" s="746" t="s">
        <v>3285</v>
      </c>
      <c r="E494" s="747" t="s">
        <v>2441</v>
      </c>
      <c r="F494" s="665" t="s">
        <v>2426</v>
      </c>
      <c r="G494" s="665" t="s">
        <v>2469</v>
      </c>
      <c r="H494" s="665" t="s">
        <v>550</v>
      </c>
      <c r="I494" s="665" t="s">
        <v>2561</v>
      </c>
      <c r="J494" s="665" t="s">
        <v>2562</v>
      </c>
      <c r="K494" s="665" t="s">
        <v>2563</v>
      </c>
      <c r="L494" s="666">
        <v>245.43</v>
      </c>
      <c r="M494" s="666">
        <v>245.43</v>
      </c>
      <c r="N494" s="665">
        <v>1</v>
      </c>
      <c r="O494" s="748">
        <v>1</v>
      </c>
      <c r="P494" s="666">
        <v>245.43</v>
      </c>
      <c r="Q494" s="681">
        <v>1</v>
      </c>
      <c r="R494" s="665">
        <v>1</v>
      </c>
      <c r="S494" s="681">
        <v>1</v>
      </c>
      <c r="T494" s="748">
        <v>1</v>
      </c>
      <c r="U494" s="704">
        <v>1</v>
      </c>
    </row>
    <row r="495" spans="1:21" ht="14.4" customHeight="1" x14ac:dyDescent="0.3">
      <c r="A495" s="664">
        <v>31</v>
      </c>
      <c r="B495" s="665" t="s">
        <v>549</v>
      </c>
      <c r="C495" s="665" t="s">
        <v>2429</v>
      </c>
      <c r="D495" s="746" t="s">
        <v>3285</v>
      </c>
      <c r="E495" s="747" t="s">
        <v>2441</v>
      </c>
      <c r="F495" s="665" t="s">
        <v>2426</v>
      </c>
      <c r="G495" s="665" t="s">
        <v>2469</v>
      </c>
      <c r="H495" s="665" t="s">
        <v>550</v>
      </c>
      <c r="I495" s="665" t="s">
        <v>2807</v>
      </c>
      <c r="J495" s="665" t="s">
        <v>2565</v>
      </c>
      <c r="K495" s="665" t="s">
        <v>2808</v>
      </c>
      <c r="L495" s="666">
        <v>50.5</v>
      </c>
      <c r="M495" s="666">
        <v>50.5</v>
      </c>
      <c r="N495" s="665">
        <v>1</v>
      </c>
      <c r="O495" s="748">
        <v>1</v>
      </c>
      <c r="P495" s="666"/>
      <c r="Q495" s="681">
        <v>0</v>
      </c>
      <c r="R495" s="665"/>
      <c r="S495" s="681">
        <v>0</v>
      </c>
      <c r="T495" s="748"/>
      <c r="U495" s="704">
        <v>0</v>
      </c>
    </row>
    <row r="496" spans="1:21" ht="14.4" customHeight="1" x14ac:dyDescent="0.3">
      <c r="A496" s="664">
        <v>31</v>
      </c>
      <c r="B496" s="665" t="s">
        <v>549</v>
      </c>
      <c r="C496" s="665" t="s">
        <v>2429</v>
      </c>
      <c r="D496" s="746" t="s">
        <v>3285</v>
      </c>
      <c r="E496" s="747" t="s">
        <v>2441</v>
      </c>
      <c r="F496" s="665" t="s">
        <v>2426</v>
      </c>
      <c r="G496" s="665" t="s">
        <v>2469</v>
      </c>
      <c r="H496" s="665" t="s">
        <v>550</v>
      </c>
      <c r="I496" s="665" t="s">
        <v>2564</v>
      </c>
      <c r="J496" s="665" t="s">
        <v>2565</v>
      </c>
      <c r="K496" s="665" t="s">
        <v>2566</v>
      </c>
      <c r="L496" s="666">
        <v>58.5</v>
      </c>
      <c r="M496" s="666">
        <v>58.5</v>
      </c>
      <c r="N496" s="665">
        <v>1</v>
      </c>
      <c r="O496" s="748">
        <v>1</v>
      </c>
      <c r="P496" s="666">
        <v>58.5</v>
      </c>
      <c r="Q496" s="681">
        <v>1</v>
      </c>
      <c r="R496" s="665">
        <v>1</v>
      </c>
      <c r="S496" s="681">
        <v>1</v>
      </c>
      <c r="T496" s="748">
        <v>1</v>
      </c>
      <c r="U496" s="704">
        <v>1</v>
      </c>
    </row>
    <row r="497" spans="1:21" ht="14.4" customHeight="1" x14ac:dyDescent="0.3">
      <c r="A497" s="664">
        <v>31</v>
      </c>
      <c r="B497" s="665" t="s">
        <v>549</v>
      </c>
      <c r="C497" s="665" t="s">
        <v>2429</v>
      </c>
      <c r="D497" s="746" t="s">
        <v>3285</v>
      </c>
      <c r="E497" s="747" t="s">
        <v>2441</v>
      </c>
      <c r="F497" s="665" t="s">
        <v>2426</v>
      </c>
      <c r="G497" s="665" t="s">
        <v>2469</v>
      </c>
      <c r="H497" s="665" t="s">
        <v>550</v>
      </c>
      <c r="I497" s="665" t="s">
        <v>2973</v>
      </c>
      <c r="J497" s="665" t="s">
        <v>2974</v>
      </c>
      <c r="K497" s="665"/>
      <c r="L497" s="666">
        <v>80.349999999999994</v>
      </c>
      <c r="M497" s="666">
        <v>80.349999999999994</v>
      </c>
      <c r="N497" s="665">
        <v>1</v>
      </c>
      <c r="O497" s="748">
        <v>1</v>
      </c>
      <c r="P497" s="666">
        <v>80.349999999999994</v>
      </c>
      <c r="Q497" s="681">
        <v>1</v>
      </c>
      <c r="R497" s="665">
        <v>1</v>
      </c>
      <c r="S497" s="681">
        <v>1</v>
      </c>
      <c r="T497" s="748">
        <v>1</v>
      </c>
      <c r="U497" s="704">
        <v>1</v>
      </c>
    </row>
    <row r="498" spans="1:21" ht="14.4" customHeight="1" x14ac:dyDescent="0.3">
      <c r="A498" s="664">
        <v>31</v>
      </c>
      <c r="B498" s="665" t="s">
        <v>549</v>
      </c>
      <c r="C498" s="665" t="s">
        <v>2429</v>
      </c>
      <c r="D498" s="746" t="s">
        <v>3285</v>
      </c>
      <c r="E498" s="747" t="s">
        <v>2441</v>
      </c>
      <c r="F498" s="665" t="s">
        <v>2426</v>
      </c>
      <c r="G498" s="665" t="s">
        <v>2469</v>
      </c>
      <c r="H498" s="665" t="s">
        <v>550</v>
      </c>
      <c r="I498" s="665" t="s">
        <v>2975</v>
      </c>
      <c r="J498" s="665" t="s">
        <v>2976</v>
      </c>
      <c r="K498" s="665" t="s">
        <v>2977</v>
      </c>
      <c r="L498" s="666">
        <v>600</v>
      </c>
      <c r="M498" s="666">
        <v>600</v>
      </c>
      <c r="N498" s="665">
        <v>1</v>
      </c>
      <c r="O498" s="748">
        <v>1</v>
      </c>
      <c r="P498" s="666">
        <v>600</v>
      </c>
      <c r="Q498" s="681">
        <v>1</v>
      </c>
      <c r="R498" s="665">
        <v>1</v>
      </c>
      <c r="S498" s="681">
        <v>1</v>
      </c>
      <c r="T498" s="748">
        <v>1</v>
      </c>
      <c r="U498" s="704">
        <v>1</v>
      </c>
    </row>
    <row r="499" spans="1:21" ht="14.4" customHeight="1" x14ac:dyDescent="0.3">
      <c r="A499" s="664">
        <v>31</v>
      </c>
      <c r="B499" s="665" t="s">
        <v>549</v>
      </c>
      <c r="C499" s="665" t="s">
        <v>2429</v>
      </c>
      <c r="D499" s="746" t="s">
        <v>3285</v>
      </c>
      <c r="E499" s="747" t="s">
        <v>2441</v>
      </c>
      <c r="F499" s="665" t="s">
        <v>2426</v>
      </c>
      <c r="G499" s="665" t="s">
        <v>2469</v>
      </c>
      <c r="H499" s="665" t="s">
        <v>550</v>
      </c>
      <c r="I499" s="665" t="s">
        <v>2567</v>
      </c>
      <c r="J499" s="665" t="s">
        <v>2568</v>
      </c>
      <c r="K499" s="665" t="s">
        <v>2569</v>
      </c>
      <c r="L499" s="666">
        <v>350</v>
      </c>
      <c r="M499" s="666">
        <v>2450</v>
      </c>
      <c r="N499" s="665">
        <v>7</v>
      </c>
      <c r="O499" s="748">
        <v>7</v>
      </c>
      <c r="P499" s="666">
        <v>1750</v>
      </c>
      <c r="Q499" s="681">
        <v>0.7142857142857143</v>
      </c>
      <c r="R499" s="665">
        <v>5</v>
      </c>
      <c r="S499" s="681">
        <v>0.7142857142857143</v>
      </c>
      <c r="T499" s="748">
        <v>5</v>
      </c>
      <c r="U499" s="704">
        <v>0.7142857142857143</v>
      </c>
    </row>
    <row r="500" spans="1:21" ht="14.4" customHeight="1" x14ac:dyDescent="0.3">
      <c r="A500" s="664">
        <v>31</v>
      </c>
      <c r="B500" s="665" t="s">
        <v>549</v>
      </c>
      <c r="C500" s="665" t="s">
        <v>2429</v>
      </c>
      <c r="D500" s="746" t="s">
        <v>3285</v>
      </c>
      <c r="E500" s="747" t="s">
        <v>2441</v>
      </c>
      <c r="F500" s="665" t="s">
        <v>2426</v>
      </c>
      <c r="G500" s="665" t="s">
        <v>2469</v>
      </c>
      <c r="H500" s="665" t="s">
        <v>550</v>
      </c>
      <c r="I500" s="665" t="s">
        <v>2575</v>
      </c>
      <c r="J500" s="665" t="s">
        <v>2576</v>
      </c>
      <c r="K500" s="665" t="s">
        <v>2577</v>
      </c>
      <c r="L500" s="666">
        <v>1000</v>
      </c>
      <c r="M500" s="666">
        <v>2000</v>
      </c>
      <c r="N500" s="665">
        <v>2</v>
      </c>
      <c r="O500" s="748">
        <v>2</v>
      </c>
      <c r="P500" s="666">
        <v>2000</v>
      </c>
      <c r="Q500" s="681">
        <v>1</v>
      </c>
      <c r="R500" s="665">
        <v>2</v>
      </c>
      <c r="S500" s="681">
        <v>1</v>
      </c>
      <c r="T500" s="748">
        <v>2</v>
      </c>
      <c r="U500" s="704">
        <v>1</v>
      </c>
    </row>
    <row r="501" spans="1:21" ht="14.4" customHeight="1" x14ac:dyDescent="0.3">
      <c r="A501" s="664">
        <v>31</v>
      </c>
      <c r="B501" s="665" t="s">
        <v>549</v>
      </c>
      <c r="C501" s="665" t="s">
        <v>2429</v>
      </c>
      <c r="D501" s="746" t="s">
        <v>3285</v>
      </c>
      <c r="E501" s="747" t="s">
        <v>2441</v>
      </c>
      <c r="F501" s="665" t="s">
        <v>2426</v>
      </c>
      <c r="G501" s="665" t="s">
        <v>2469</v>
      </c>
      <c r="H501" s="665" t="s">
        <v>550</v>
      </c>
      <c r="I501" s="665" t="s">
        <v>2821</v>
      </c>
      <c r="J501" s="665" t="s">
        <v>2822</v>
      </c>
      <c r="K501" s="665" t="s">
        <v>2823</v>
      </c>
      <c r="L501" s="666">
        <v>250</v>
      </c>
      <c r="M501" s="666">
        <v>250</v>
      </c>
      <c r="N501" s="665">
        <v>1</v>
      </c>
      <c r="O501" s="748">
        <v>1</v>
      </c>
      <c r="P501" s="666">
        <v>250</v>
      </c>
      <c r="Q501" s="681">
        <v>1</v>
      </c>
      <c r="R501" s="665">
        <v>1</v>
      </c>
      <c r="S501" s="681">
        <v>1</v>
      </c>
      <c r="T501" s="748">
        <v>1</v>
      </c>
      <c r="U501" s="704">
        <v>1</v>
      </c>
    </row>
    <row r="502" spans="1:21" ht="14.4" customHeight="1" x14ac:dyDescent="0.3">
      <c r="A502" s="664">
        <v>31</v>
      </c>
      <c r="B502" s="665" t="s">
        <v>549</v>
      </c>
      <c r="C502" s="665" t="s">
        <v>2429</v>
      </c>
      <c r="D502" s="746" t="s">
        <v>3285</v>
      </c>
      <c r="E502" s="747" t="s">
        <v>2441</v>
      </c>
      <c r="F502" s="665" t="s">
        <v>2426</v>
      </c>
      <c r="G502" s="665" t="s">
        <v>2469</v>
      </c>
      <c r="H502" s="665" t="s">
        <v>550</v>
      </c>
      <c r="I502" s="665" t="s">
        <v>2978</v>
      </c>
      <c r="J502" s="665" t="s">
        <v>2979</v>
      </c>
      <c r="K502" s="665" t="s">
        <v>2980</v>
      </c>
      <c r="L502" s="666">
        <v>350</v>
      </c>
      <c r="M502" s="666">
        <v>700</v>
      </c>
      <c r="N502" s="665">
        <v>2</v>
      </c>
      <c r="O502" s="748">
        <v>2</v>
      </c>
      <c r="P502" s="666">
        <v>700</v>
      </c>
      <c r="Q502" s="681">
        <v>1</v>
      </c>
      <c r="R502" s="665">
        <v>2</v>
      </c>
      <c r="S502" s="681">
        <v>1</v>
      </c>
      <c r="T502" s="748">
        <v>2</v>
      </c>
      <c r="U502" s="704">
        <v>1</v>
      </c>
    </row>
    <row r="503" spans="1:21" ht="14.4" customHeight="1" x14ac:dyDescent="0.3">
      <c r="A503" s="664">
        <v>31</v>
      </c>
      <c r="B503" s="665" t="s">
        <v>549</v>
      </c>
      <c r="C503" s="665" t="s">
        <v>2429</v>
      </c>
      <c r="D503" s="746" t="s">
        <v>3285</v>
      </c>
      <c r="E503" s="747" t="s">
        <v>2441</v>
      </c>
      <c r="F503" s="665" t="s">
        <v>2426</v>
      </c>
      <c r="G503" s="665" t="s">
        <v>2469</v>
      </c>
      <c r="H503" s="665" t="s">
        <v>550</v>
      </c>
      <c r="I503" s="665" t="s">
        <v>2832</v>
      </c>
      <c r="J503" s="665" t="s">
        <v>2833</v>
      </c>
      <c r="K503" s="665" t="s">
        <v>2834</v>
      </c>
      <c r="L503" s="666">
        <v>600</v>
      </c>
      <c r="M503" s="666">
        <v>600</v>
      </c>
      <c r="N503" s="665">
        <v>1</v>
      </c>
      <c r="O503" s="748">
        <v>1</v>
      </c>
      <c r="P503" s="666">
        <v>600</v>
      </c>
      <c r="Q503" s="681">
        <v>1</v>
      </c>
      <c r="R503" s="665">
        <v>1</v>
      </c>
      <c r="S503" s="681">
        <v>1</v>
      </c>
      <c r="T503" s="748">
        <v>1</v>
      </c>
      <c r="U503" s="704">
        <v>1</v>
      </c>
    </row>
    <row r="504" spans="1:21" ht="14.4" customHeight="1" x14ac:dyDescent="0.3">
      <c r="A504" s="664">
        <v>31</v>
      </c>
      <c r="B504" s="665" t="s">
        <v>549</v>
      </c>
      <c r="C504" s="665" t="s">
        <v>2429</v>
      </c>
      <c r="D504" s="746" t="s">
        <v>3285</v>
      </c>
      <c r="E504" s="747" t="s">
        <v>2441</v>
      </c>
      <c r="F504" s="665" t="s">
        <v>2426</v>
      </c>
      <c r="G504" s="665" t="s">
        <v>2473</v>
      </c>
      <c r="H504" s="665" t="s">
        <v>550</v>
      </c>
      <c r="I504" s="665" t="s">
        <v>2474</v>
      </c>
      <c r="J504" s="665" t="s">
        <v>2475</v>
      </c>
      <c r="K504" s="665" t="s">
        <v>2476</v>
      </c>
      <c r="L504" s="666">
        <v>200</v>
      </c>
      <c r="M504" s="666">
        <v>1200</v>
      </c>
      <c r="N504" s="665">
        <v>6</v>
      </c>
      <c r="O504" s="748">
        <v>3</v>
      </c>
      <c r="P504" s="666">
        <v>1200</v>
      </c>
      <c r="Q504" s="681">
        <v>1</v>
      </c>
      <c r="R504" s="665">
        <v>6</v>
      </c>
      <c r="S504" s="681">
        <v>1</v>
      </c>
      <c r="T504" s="748">
        <v>3</v>
      </c>
      <c r="U504" s="704">
        <v>1</v>
      </c>
    </row>
    <row r="505" spans="1:21" ht="14.4" customHeight="1" x14ac:dyDescent="0.3">
      <c r="A505" s="664">
        <v>31</v>
      </c>
      <c r="B505" s="665" t="s">
        <v>549</v>
      </c>
      <c r="C505" s="665" t="s">
        <v>2429</v>
      </c>
      <c r="D505" s="746" t="s">
        <v>3285</v>
      </c>
      <c r="E505" s="747" t="s">
        <v>2442</v>
      </c>
      <c r="F505" s="665" t="s">
        <v>2424</v>
      </c>
      <c r="G505" s="665" t="s">
        <v>2477</v>
      </c>
      <c r="H505" s="665" t="s">
        <v>550</v>
      </c>
      <c r="I505" s="665" t="s">
        <v>2981</v>
      </c>
      <c r="J505" s="665" t="s">
        <v>1685</v>
      </c>
      <c r="K505" s="665" t="s">
        <v>2342</v>
      </c>
      <c r="L505" s="666">
        <v>0</v>
      </c>
      <c r="M505" s="666">
        <v>0</v>
      </c>
      <c r="N505" s="665">
        <v>1</v>
      </c>
      <c r="O505" s="748">
        <v>1</v>
      </c>
      <c r="P505" s="666">
        <v>0</v>
      </c>
      <c r="Q505" s="681"/>
      <c r="R505" s="665">
        <v>1</v>
      </c>
      <c r="S505" s="681">
        <v>1</v>
      </c>
      <c r="T505" s="748">
        <v>1</v>
      </c>
      <c r="U505" s="704">
        <v>1</v>
      </c>
    </row>
    <row r="506" spans="1:21" ht="14.4" customHeight="1" x14ac:dyDescent="0.3">
      <c r="A506" s="664">
        <v>31</v>
      </c>
      <c r="B506" s="665" t="s">
        <v>549</v>
      </c>
      <c r="C506" s="665" t="s">
        <v>2429</v>
      </c>
      <c r="D506" s="746" t="s">
        <v>3285</v>
      </c>
      <c r="E506" s="747" t="s">
        <v>2442</v>
      </c>
      <c r="F506" s="665" t="s">
        <v>2424</v>
      </c>
      <c r="G506" s="665" t="s">
        <v>2454</v>
      </c>
      <c r="H506" s="665" t="s">
        <v>1188</v>
      </c>
      <c r="I506" s="665" t="s">
        <v>1485</v>
      </c>
      <c r="J506" s="665" t="s">
        <v>2285</v>
      </c>
      <c r="K506" s="665" t="s">
        <v>2286</v>
      </c>
      <c r="L506" s="666">
        <v>149.52000000000001</v>
      </c>
      <c r="M506" s="666">
        <v>149.52000000000001</v>
      </c>
      <c r="N506" s="665">
        <v>1</v>
      </c>
      <c r="O506" s="748">
        <v>1</v>
      </c>
      <c r="P506" s="666">
        <v>149.52000000000001</v>
      </c>
      <c r="Q506" s="681">
        <v>1</v>
      </c>
      <c r="R506" s="665">
        <v>1</v>
      </c>
      <c r="S506" s="681">
        <v>1</v>
      </c>
      <c r="T506" s="748">
        <v>1</v>
      </c>
      <c r="U506" s="704">
        <v>1</v>
      </c>
    </row>
    <row r="507" spans="1:21" ht="14.4" customHeight="1" x14ac:dyDescent="0.3">
      <c r="A507" s="664">
        <v>31</v>
      </c>
      <c r="B507" s="665" t="s">
        <v>549</v>
      </c>
      <c r="C507" s="665" t="s">
        <v>2429</v>
      </c>
      <c r="D507" s="746" t="s">
        <v>3285</v>
      </c>
      <c r="E507" s="747" t="s">
        <v>2442</v>
      </c>
      <c r="F507" s="665" t="s">
        <v>2424</v>
      </c>
      <c r="G507" s="665" t="s">
        <v>2454</v>
      </c>
      <c r="H507" s="665" t="s">
        <v>550</v>
      </c>
      <c r="I507" s="665" t="s">
        <v>2708</v>
      </c>
      <c r="J507" s="665" t="s">
        <v>2595</v>
      </c>
      <c r="K507" s="665" t="s">
        <v>2709</v>
      </c>
      <c r="L507" s="666">
        <v>149.52000000000001</v>
      </c>
      <c r="M507" s="666">
        <v>149.52000000000001</v>
      </c>
      <c r="N507" s="665">
        <v>1</v>
      </c>
      <c r="O507" s="748">
        <v>1</v>
      </c>
      <c r="P507" s="666">
        <v>149.52000000000001</v>
      </c>
      <c r="Q507" s="681">
        <v>1</v>
      </c>
      <c r="R507" s="665">
        <v>1</v>
      </c>
      <c r="S507" s="681">
        <v>1</v>
      </c>
      <c r="T507" s="748">
        <v>1</v>
      </c>
      <c r="U507" s="704">
        <v>1</v>
      </c>
    </row>
    <row r="508" spans="1:21" ht="14.4" customHeight="1" x14ac:dyDescent="0.3">
      <c r="A508" s="664">
        <v>31</v>
      </c>
      <c r="B508" s="665" t="s">
        <v>549</v>
      </c>
      <c r="C508" s="665" t="s">
        <v>2429</v>
      </c>
      <c r="D508" s="746" t="s">
        <v>3285</v>
      </c>
      <c r="E508" s="747" t="s">
        <v>2442</v>
      </c>
      <c r="F508" s="665" t="s">
        <v>2424</v>
      </c>
      <c r="G508" s="665" t="s">
        <v>2488</v>
      </c>
      <c r="H508" s="665" t="s">
        <v>550</v>
      </c>
      <c r="I508" s="665" t="s">
        <v>1473</v>
      </c>
      <c r="J508" s="665" t="s">
        <v>1474</v>
      </c>
      <c r="K508" s="665" t="s">
        <v>2677</v>
      </c>
      <c r="L508" s="666">
        <v>78.33</v>
      </c>
      <c r="M508" s="666">
        <v>78.33</v>
      </c>
      <c r="N508" s="665">
        <v>1</v>
      </c>
      <c r="O508" s="748">
        <v>1</v>
      </c>
      <c r="P508" s="666">
        <v>78.33</v>
      </c>
      <c r="Q508" s="681">
        <v>1</v>
      </c>
      <c r="R508" s="665">
        <v>1</v>
      </c>
      <c r="S508" s="681">
        <v>1</v>
      </c>
      <c r="T508" s="748">
        <v>1</v>
      </c>
      <c r="U508" s="704">
        <v>1</v>
      </c>
    </row>
    <row r="509" spans="1:21" ht="14.4" customHeight="1" x14ac:dyDescent="0.3">
      <c r="A509" s="664">
        <v>31</v>
      </c>
      <c r="B509" s="665" t="s">
        <v>549</v>
      </c>
      <c r="C509" s="665" t="s">
        <v>2429</v>
      </c>
      <c r="D509" s="746" t="s">
        <v>3285</v>
      </c>
      <c r="E509" s="747" t="s">
        <v>2442</v>
      </c>
      <c r="F509" s="665" t="s">
        <v>2424</v>
      </c>
      <c r="G509" s="665" t="s">
        <v>2491</v>
      </c>
      <c r="H509" s="665" t="s">
        <v>550</v>
      </c>
      <c r="I509" s="665" t="s">
        <v>1099</v>
      </c>
      <c r="J509" s="665" t="s">
        <v>1100</v>
      </c>
      <c r="K509" s="665" t="s">
        <v>2982</v>
      </c>
      <c r="L509" s="666">
        <v>73.069999999999993</v>
      </c>
      <c r="M509" s="666">
        <v>73.069999999999993</v>
      </c>
      <c r="N509" s="665">
        <v>1</v>
      </c>
      <c r="O509" s="748">
        <v>0.5</v>
      </c>
      <c r="P509" s="666">
        <v>73.069999999999993</v>
      </c>
      <c r="Q509" s="681">
        <v>1</v>
      </c>
      <c r="R509" s="665">
        <v>1</v>
      </c>
      <c r="S509" s="681">
        <v>1</v>
      </c>
      <c r="T509" s="748">
        <v>0.5</v>
      </c>
      <c r="U509" s="704">
        <v>1</v>
      </c>
    </row>
    <row r="510" spans="1:21" ht="14.4" customHeight="1" x14ac:dyDescent="0.3">
      <c r="A510" s="664">
        <v>31</v>
      </c>
      <c r="B510" s="665" t="s">
        <v>549</v>
      </c>
      <c r="C510" s="665" t="s">
        <v>2429</v>
      </c>
      <c r="D510" s="746" t="s">
        <v>3285</v>
      </c>
      <c r="E510" s="747" t="s">
        <v>2442</v>
      </c>
      <c r="F510" s="665" t="s">
        <v>2424</v>
      </c>
      <c r="G510" s="665" t="s">
        <v>2747</v>
      </c>
      <c r="H510" s="665" t="s">
        <v>550</v>
      </c>
      <c r="I510" s="665" t="s">
        <v>2872</v>
      </c>
      <c r="J510" s="665" t="s">
        <v>659</v>
      </c>
      <c r="K510" s="665" t="s">
        <v>2873</v>
      </c>
      <c r="L510" s="666">
        <v>182.22</v>
      </c>
      <c r="M510" s="666">
        <v>182.22</v>
      </c>
      <c r="N510" s="665">
        <v>1</v>
      </c>
      <c r="O510" s="748">
        <v>0.5</v>
      </c>
      <c r="P510" s="666"/>
      <c r="Q510" s="681">
        <v>0</v>
      </c>
      <c r="R510" s="665"/>
      <c r="S510" s="681">
        <v>0</v>
      </c>
      <c r="T510" s="748"/>
      <c r="U510" s="704">
        <v>0</v>
      </c>
    </row>
    <row r="511" spans="1:21" ht="14.4" customHeight="1" x14ac:dyDescent="0.3">
      <c r="A511" s="664">
        <v>31</v>
      </c>
      <c r="B511" s="665" t="s">
        <v>549</v>
      </c>
      <c r="C511" s="665" t="s">
        <v>2429</v>
      </c>
      <c r="D511" s="746" t="s">
        <v>3285</v>
      </c>
      <c r="E511" s="747" t="s">
        <v>2442</v>
      </c>
      <c r="F511" s="665" t="s">
        <v>2424</v>
      </c>
      <c r="G511" s="665" t="s">
        <v>2758</v>
      </c>
      <c r="H511" s="665" t="s">
        <v>550</v>
      </c>
      <c r="I511" s="665" t="s">
        <v>2892</v>
      </c>
      <c r="J511" s="665" t="s">
        <v>724</v>
      </c>
      <c r="K511" s="665" t="s">
        <v>2759</v>
      </c>
      <c r="L511" s="666">
        <v>107.27</v>
      </c>
      <c r="M511" s="666">
        <v>107.27</v>
      </c>
      <c r="N511" s="665">
        <v>1</v>
      </c>
      <c r="O511" s="748">
        <v>1</v>
      </c>
      <c r="P511" s="666"/>
      <c r="Q511" s="681">
        <v>0</v>
      </c>
      <c r="R511" s="665"/>
      <c r="S511" s="681">
        <v>0</v>
      </c>
      <c r="T511" s="748"/>
      <c r="U511" s="704">
        <v>0</v>
      </c>
    </row>
    <row r="512" spans="1:21" ht="14.4" customHeight="1" x14ac:dyDescent="0.3">
      <c r="A512" s="664">
        <v>31</v>
      </c>
      <c r="B512" s="665" t="s">
        <v>549</v>
      </c>
      <c r="C512" s="665" t="s">
        <v>2429</v>
      </c>
      <c r="D512" s="746" t="s">
        <v>3285</v>
      </c>
      <c r="E512" s="747" t="s">
        <v>2442</v>
      </c>
      <c r="F512" s="665" t="s">
        <v>2424</v>
      </c>
      <c r="G512" s="665" t="s">
        <v>2504</v>
      </c>
      <c r="H512" s="665" t="s">
        <v>550</v>
      </c>
      <c r="I512" s="665" t="s">
        <v>1013</v>
      </c>
      <c r="J512" s="665" t="s">
        <v>2505</v>
      </c>
      <c r="K512" s="665" t="s">
        <v>2506</v>
      </c>
      <c r="L512" s="666">
        <v>0</v>
      </c>
      <c r="M512" s="666">
        <v>0</v>
      </c>
      <c r="N512" s="665">
        <v>4</v>
      </c>
      <c r="O512" s="748">
        <v>2</v>
      </c>
      <c r="P512" s="666">
        <v>0</v>
      </c>
      <c r="Q512" s="681"/>
      <c r="R512" s="665">
        <v>3</v>
      </c>
      <c r="S512" s="681">
        <v>0.75</v>
      </c>
      <c r="T512" s="748">
        <v>1.5</v>
      </c>
      <c r="U512" s="704">
        <v>0.75</v>
      </c>
    </row>
    <row r="513" spans="1:21" ht="14.4" customHeight="1" x14ac:dyDescent="0.3">
      <c r="A513" s="664">
        <v>31</v>
      </c>
      <c r="B513" s="665" t="s">
        <v>549</v>
      </c>
      <c r="C513" s="665" t="s">
        <v>2429</v>
      </c>
      <c r="D513" s="746" t="s">
        <v>3285</v>
      </c>
      <c r="E513" s="747" t="s">
        <v>2442</v>
      </c>
      <c r="F513" s="665" t="s">
        <v>2424</v>
      </c>
      <c r="G513" s="665" t="s">
        <v>2507</v>
      </c>
      <c r="H513" s="665" t="s">
        <v>550</v>
      </c>
      <c r="I513" s="665" t="s">
        <v>790</v>
      </c>
      <c r="J513" s="665" t="s">
        <v>791</v>
      </c>
      <c r="K513" s="665" t="s">
        <v>2508</v>
      </c>
      <c r="L513" s="666">
        <v>0</v>
      </c>
      <c r="M513" s="666">
        <v>0</v>
      </c>
      <c r="N513" s="665">
        <v>4</v>
      </c>
      <c r="O513" s="748">
        <v>2.5</v>
      </c>
      <c r="P513" s="666">
        <v>0</v>
      </c>
      <c r="Q513" s="681"/>
      <c r="R513" s="665">
        <v>3</v>
      </c>
      <c r="S513" s="681">
        <v>0.75</v>
      </c>
      <c r="T513" s="748">
        <v>1.5</v>
      </c>
      <c r="U513" s="704">
        <v>0.6</v>
      </c>
    </row>
    <row r="514" spans="1:21" ht="14.4" customHeight="1" x14ac:dyDescent="0.3">
      <c r="A514" s="664">
        <v>31</v>
      </c>
      <c r="B514" s="665" t="s">
        <v>549</v>
      </c>
      <c r="C514" s="665" t="s">
        <v>2429</v>
      </c>
      <c r="D514" s="746" t="s">
        <v>3285</v>
      </c>
      <c r="E514" s="747" t="s">
        <v>2442</v>
      </c>
      <c r="F514" s="665" t="s">
        <v>2424</v>
      </c>
      <c r="G514" s="665" t="s">
        <v>2507</v>
      </c>
      <c r="H514" s="665" t="s">
        <v>550</v>
      </c>
      <c r="I514" s="665" t="s">
        <v>2652</v>
      </c>
      <c r="J514" s="665" t="s">
        <v>791</v>
      </c>
      <c r="K514" s="665" t="s">
        <v>2653</v>
      </c>
      <c r="L514" s="666">
        <v>0</v>
      </c>
      <c r="M514" s="666">
        <v>0</v>
      </c>
      <c r="N514" s="665">
        <v>1</v>
      </c>
      <c r="O514" s="748">
        <v>0.5</v>
      </c>
      <c r="P514" s="666">
        <v>0</v>
      </c>
      <c r="Q514" s="681"/>
      <c r="R514" s="665">
        <v>1</v>
      </c>
      <c r="S514" s="681">
        <v>1</v>
      </c>
      <c r="T514" s="748">
        <v>0.5</v>
      </c>
      <c r="U514" s="704">
        <v>1</v>
      </c>
    </row>
    <row r="515" spans="1:21" ht="14.4" customHeight="1" x14ac:dyDescent="0.3">
      <c r="A515" s="664">
        <v>31</v>
      </c>
      <c r="B515" s="665" t="s">
        <v>549</v>
      </c>
      <c r="C515" s="665" t="s">
        <v>2429</v>
      </c>
      <c r="D515" s="746" t="s">
        <v>3285</v>
      </c>
      <c r="E515" s="747" t="s">
        <v>2442</v>
      </c>
      <c r="F515" s="665" t="s">
        <v>2424</v>
      </c>
      <c r="G515" s="665" t="s">
        <v>2509</v>
      </c>
      <c r="H515" s="665" t="s">
        <v>550</v>
      </c>
      <c r="I515" s="665" t="s">
        <v>1413</v>
      </c>
      <c r="J515" s="665" t="s">
        <v>1414</v>
      </c>
      <c r="K515" s="665" t="s">
        <v>2510</v>
      </c>
      <c r="L515" s="666">
        <v>132.97999999999999</v>
      </c>
      <c r="M515" s="666">
        <v>1329.8</v>
      </c>
      <c r="N515" s="665">
        <v>10</v>
      </c>
      <c r="O515" s="748">
        <v>7</v>
      </c>
      <c r="P515" s="666">
        <v>1196.82</v>
      </c>
      <c r="Q515" s="681">
        <v>0.9</v>
      </c>
      <c r="R515" s="665">
        <v>9</v>
      </c>
      <c r="S515" s="681">
        <v>0.9</v>
      </c>
      <c r="T515" s="748">
        <v>6</v>
      </c>
      <c r="U515" s="704">
        <v>0.8571428571428571</v>
      </c>
    </row>
    <row r="516" spans="1:21" ht="14.4" customHeight="1" x14ac:dyDescent="0.3">
      <c r="A516" s="664">
        <v>31</v>
      </c>
      <c r="B516" s="665" t="s">
        <v>549</v>
      </c>
      <c r="C516" s="665" t="s">
        <v>2429</v>
      </c>
      <c r="D516" s="746" t="s">
        <v>3285</v>
      </c>
      <c r="E516" s="747" t="s">
        <v>2442</v>
      </c>
      <c r="F516" s="665" t="s">
        <v>2424</v>
      </c>
      <c r="G516" s="665" t="s">
        <v>2509</v>
      </c>
      <c r="H516" s="665" t="s">
        <v>550</v>
      </c>
      <c r="I516" s="665" t="s">
        <v>2961</v>
      </c>
      <c r="J516" s="665" t="s">
        <v>2962</v>
      </c>
      <c r="K516" s="665" t="s">
        <v>2963</v>
      </c>
      <c r="L516" s="666">
        <v>77.52</v>
      </c>
      <c r="M516" s="666">
        <v>155.04</v>
      </c>
      <c r="N516" s="665">
        <v>2</v>
      </c>
      <c r="O516" s="748">
        <v>1</v>
      </c>
      <c r="P516" s="666">
        <v>155.04</v>
      </c>
      <c r="Q516" s="681">
        <v>1</v>
      </c>
      <c r="R516" s="665">
        <v>2</v>
      </c>
      <c r="S516" s="681">
        <v>1</v>
      </c>
      <c r="T516" s="748">
        <v>1</v>
      </c>
      <c r="U516" s="704">
        <v>1</v>
      </c>
    </row>
    <row r="517" spans="1:21" ht="14.4" customHeight="1" x14ac:dyDescent="0.3">
      <c r="A517" s="664">
        <v>31</v>
      </c>
      <c r="B517" s="665" t="s">
        <v>549</v>
      </c>
      <c r="C517" s="665" t="s">
        <v>2429</v>
      </c>
      <c r="D517" s="746" t="s">
        <v>3285</v>
      </c>
      <c r="E517" s="747" t="s">
        <v>2442</v>
      </c>
      <c r="F517" s="665" t="s">
        <v>2424</v>
      </c>
      <c r="G517" s="665" t="s">
        <v>2509</v>
      </c>
      <c r="H517" s="665" t="s">
        <v>550</v>
      </c>
      <c r="I517" s="665" t="s">
        <v>2654</v>
      </c>
      <c r="J517" s="665" t="s">
        <v>1414</v>
      </c>
      <c r="K517" s="665" t="s">
        <v>2510</v>
      </c>
      <c r="L517" s="666">
        <v>132.97999999999999</v>
      </c>
      <c r="M517" s="666">
        <v>265.95999999999998</v>
      </c>
      <c r="N517" s="665">
        <v>2</v>
      </c>
      <c r="O517" s="748">
        <v>1</v>
      </c>
      <c r="P517" s="666">
        <v>265.95999999999998</v>
      </c>
      <c r="Q517" s="681">
        <v>1</v>
      </c>
      <c r="R517" s="665">
        <v>2</v>
      </c>
      <c r="S517" s="681">
        <v>1</v>
      </c>
      <c r="T517" s="748">
        <v>1</v>
      </c>
      <c r="U517" s="704">
        <v>1</v>
      </c>
    </row>
    <row r="518" spans="1:21" ht="14.4" customHeight="1" x14ac:dyDescent="0.3">
      <c r="A518" s="664">
        <v>31</v>
      </c>
      <c r="B518" s="665" t="s">
        <v>549</v>
      </c>
      <c r="C518" s="665" t="s">
        <v>2429</v>
      </c>
      <c r="D518" s="746" t="s">
        <v>3285</v>
      </c>
      <c r="E518" s="747" t="s">
        <v>2442</v>
      </c>
      <c r="F518" s="665" t="s">
        <v>2424</v>
      </c>
      <c r="G518" s="665" t="s">
        <v>2983</v>
      </c>
      <c r="H518" s="665" t="s">
        <v>550</v>
      </c>
      <c r="I518" s="665" t="s">
        <v>2984</v>
      </c>
      <c r="J518" s="665" t="s">
        <v>2985</v>
      </c>
      <c r="K518" s="665" t="s">
        <v>2986</v>
      </c>
      <c r="L518" s="666">
        <v>0</v>
      </c>
      <c r="M518" s="666">
        <v>0</v>
      </c>
      <c r="N518" s="665">
        <v>1</v>
      </c>
      <c r="O518" s="748">
        <v>0.5</v>
      </c>
      <c r="P518" s="666">
        <v>0</v>
      </c>
      <c r="Q518" s="681"/>
      <c r="R518" s="665">
        <v>1</v>
      </c>
      <c r="S518" s="681">
        <v>1</v>
      </c>
      <c r="T518" s="748">
        <v>0.5</v>
      </c>
      <c r="U518" s="704">
        <v>1</v>
      </c>
    </row>
    <row r="519" spans="1:21" ht="14.4" customHeight="1" x14ac:dyDescent="0.3">
      <c r="A519" s="664">
        <v>31</v>
      </c>
      <c r="B519" s="665" t="s">
        <v>549</v>
      </c>
      <c r="C519" s="665" t="s">
        <v>2429</v>
      </c>
      <c r="D519" s="746" t="s">
        <v>3285</v>
      </c>
      <c r="E519" s="747" t="s">
        <v>2442</v>
      </c>
      <c r="F519" s="665" t="s">
        <v>2424</v>
      </c>
      <c r="G519" s="665" t="s">
        <v>2455</v>
      </c>
      <c r="H519" s="665" t="s">
        <v>1188</v>
      </c>
      <c r="I519" s="665" t="s">
        <v>2456</v>
      </c>
      <c r="J519" s="665" t="s">
        <v>1345</v>
      </c>
      <c r="K519" s="665" t="s">
        <v>2457</v>
      </c>
      <c r="L519" s="666">
        <v>543.39</v>
      </c>
      <c r="M519" s="666">
        <v>8694.2400000000016</v>
      </c>
      <c r="N519" s="665">
        <v>16</v>
      </c>
      <c r="O519" s="748">
        <v>11</v>
      </c>
      <c r="P519" s="666">
        <v>7607.4600000000009</v>
      </c>
      <c r="Q519" s="681">
        <v>0.875</v>
      </c>
      <c r="R519" s="665">
        <v>14</v>
      </c>
      <c r="S519" s="681">
        <v>0.875</v>
      </c>
      <c r="T519" s="748">
        <v>9</v>
      </c>
      <c r="U519" s="704">
        <v>0.81818181818181823</v>
      </c>
    </row>
    <row r="520" spans="1:21" ht="14.4" customHeight="1" x14ac:dyDescent="0.3">
      <c r="A520" s="664">
        <v>31</v>
      </c>
      <c r="B520" s="665" t="s">
        <v>549</v>
      </c>
      <c r="C520" s="665" t="s">
        <v>2429</v>
      </c>
      <c r="D520" s="746" t="s">
        <v>3285</v>
      </c>
      <c r="E520" s="747" t="s">
        <v>2442</v>
      </c>
      <c r="F520" s="665" t="s">
        <v>2424</v>
      </c>
      <c r="G520" s="665" t="s">
        <v>2455</v>
      </c>
      <c r="H520" s="665" t="s">
        <v>1188</v>
      </c>
      <c r="I520" s="665" t="s">
        <v>2515</v>
      </c>
      <c r="J520" s="665" t="s">
        <v>1345</v>
      </c>
      <c r="K520" s="665" t="s">
        <v>2250</v>
      </c>
      <c r="L520" s="666">
        <v>815.1</v>
      </c>
      <c r="M520" s="666">
        <v>10596.300000000001</v>
      </c>
      <c r="N520" s="665">
        <v>13</v>
      </c>
      <c r="O520" s="748">
        <v>9.5</v>
      </c>
      <c r="P520" s="666">
        <v>10596.300000000001</v>
      </c>
      <c r="Q520" s="681">
        <v>1</v>
      </c>
      <c r="R520" s="665">
        <v>13</v>
      </c>
      <c r="S520" s="681">
        <v>1</v>
      </c>
      <c r="T520" s="748">
        <v>9.5</v>
      </c>
      <c r="U520" s="704">
        <v>1</v>
      </c>
    </row>
    <row r="521" spans="1:21" ht="14.4" customHeight="1" x14ac:dyDescent="0.3">
      <c r="A521" s="664">
        <v>31</v>
      </c>
      <c r="B521" s="665" t="s">
        <v>549</v>
      </c>
      <c r="C521" s="665" t="s">
        <v>2429</v>
      </c>
      <c r="D521" s="746" t="s">
        <v>3285</v>
      </c>
      <c r="E521" s="747" t="s">
        <v>2442</v>
      </c>
      <c r="F521" s="665" t="s">
        <v>2424</v>
      </c>
      <c r="G521" s="665" t="s">
        <v>2455</v>
      </c>
      <c r="H521" s="665" t="s">
        <v>1188</v>
      </c>
      <c r="I521" s="665" t="s">
        <v>2516</v>
      </c>
      <c r="J521" s="665" t="s">
        <v>1345</v>
      </c>
      <c r="K521" s="665" t="s">
        <v>2517</v>
      </c>
      <c r="L521" s="666">
        <v>923.74</v>
      </c>
      <c r="M521" s="666">
        <v>3694.96</v>
      </c>
      <c r="N521" s="665">
        <v>4</v>
      </c>
      <c r="O521" s="748">
        <v>2</v>
      </c>
      <c r="P521" s="666">
        <v>3694.96</v>
      </c>
      <c r="Q521" s="681">
        <v>1</v>
      </c>
      <c r="R521" s="665">
        <v>4</v>
      </c>
      <c r="S521" s="681">
        <v>1</v>
      </c>
      <c r="T521" s="748">
        <v>2</v>
      </c>
      <c r="U521" s="704">
        <v>1</v>
      </c>
    </row>
    <row r="522" spans="1:21" ht="14.4" customHeight="1" x14ac:dyDescent="0.3">
      <c r="A522" s="664">
        <v>31</v>
      </c>
      <c r="B522" s="665" t="s">
        <v>549</v>
      </c>
      <c r="C522" s="665" t="s">
        <v>2429</v>
      </c>
      <c r="D522" s="746" t="s">
        <v>3285</v>
      </c>
      <c r="E522" s="747" t="s">
        <v>2442</v>
      </c>
      <c r="F522" s="665" t="s">
        <v>2424</v>
      </c>
      <c r="G522" s="665" t="s">
        <v>2519</v>
      </c>
      <c r="H522" s="665" t="s">
        <v>1188</v>
      </c>
      <c r="I522" s="665" t="s">
        <v>1197</v>
      </c>
      <c r="J522" s="665" t="s">
        <v>578</v>
      </c>
      <c r="K522" s="665" t="s">
        <v>2315</v>
      </c>
      <c r="L522" s="666">
        <v>36.54</v>
      </c>
      <c r="M522" s="666">
        <v>475.02</v>
      </c>
      <c r="N522" s="665">
        <v>13</v>
      </c>
      <c r="O522" s="748">
        <v>10</v>
      </c>
      <c r="P522" s="666">
        <v>292.32</v>
      </c>
      <c r="Q522" s="681">
        <v>0.61538461538461542</v>
      </c>
      <c r="R522" s="665">
        <v>8</v>
      </c>
      <c r="S522" s="681">
        <v>0.61538461538461542</v>
      </c>
      <c r="T522" s="748">
        <v>6</v>
      </c>
      <c r="U522" s="704">
        <v>0.6</v>
      </c>
    </row>
    <row r="523" spans="1:21" ht="14.4" customHeight="1" x14ac:dyDescent="0.3">
      <c r="A523" s="664">
        <v>31</v>
      </c>
      <c r="B523" s="665" t="s">
        <v>549</v>
      </c>
      <c r="C523" s="665" t="s">
        <v>2429</v>
      </c>
      <c r="D523" s="746" t="s">
        <v>3285</v>
      </c>
      <c r="E523" s="747" t="s">
        <v>2442</v>
      </c>
      <c r="F523" s="665" t="s">
        <v>2424</v>
      </c>
      <c r="G523" s="665" t="s">
        <v>2519</v>
      </c>
      <c r="H523" s="665" t="s">
        <v>550</v>
      </c>
      <c r="I523" s="665" t="s">
        <v>2520</v>
      </c>
      <c r="J523" s="665" t="s">
        <v>578</v>
      </c>
      <c r="K523" s="665" t="s">
        <v>2521</v>
      </c>
      <c r="L523" s="666">
        <v>36.54</v>
      </c>
      <c r="M523" s="666">
        <v>146.16</v>
      </c>
      <c r="N523" s="665">
        <v>4</v>
      </c>
      <c r="O523" s="748">
        <v>3.5</v>
      </c>
      <c r="P523" s="666"/>
      <c r="Q523" s="681">
        <v>0</v>
      </c>
      <c r="R523" s="665"/>
      <c r="S523" s="681">
        <v>0</v>
      </c>
      <c r="T523" s="748"/>
      <c r="U523" s="704">
        <v>0</v>
      </c>
    </row>
    <row r="524" spans="1:21" ht="14.4" customHeight="1" x14ac:dyDescent="0.3">
      <c r="A524" s="664">
        <v>31</v>
      </c>
      <c r="B524" s="665" t="s">
        <v>549</v>
      </c>
      <c r="C524" s="665" t="s">
        <v>2429</v>
      </c>
      <c r="D524" s="746" t="s">
        <v>3285</v>
      </c>
      <c r="E524" s="747" t="s">
        <v>2442</v>
      </c>
      <c r="F524" s="665" t="s">
        <v>2424</v>
      </c>
      <c r="G524" s="665" t="s">
        <v>2519</v>
      </c>
      <c r="H524" s="665" t="s">
        <v>550</v>
      </c>
      <c r="I524" s="665" t="s">
        <v>2627</v>
      </c>
      <c r="J524" s="665" t="s">
        <v>578</v>
      </c>
      <c r="K524" s="665" t="s">
        <v>2628</v>
      </c>
      <c r="L524" s="666">
        <v>18.260000000000002</v>
      </c>
      <c r="M524" s="666">
        <v>18.260000000000002</v>
      </c>
      <c r="N524" s="665">
        <v>1</v>
      </c>
      <c r="O524" s="748">
        <v>1</v>
      </c>
      <c r="P524" s="666"/>
      <c r="Q524" s="681">
        <v>0</v>
      </c>
      <c r="R524" s="665"/>
      <c r="S524" s="681">
        <v>0</v>
      </c>
      <c r="T524" s="748"/>
      <c r="U524" s="704">
        <v>0</v>
      </c>
    </row>
    <row r="525" spans="1:21" ht="14.4" customHeight="1" x14ac:dyDescent="0.3">
      <c r="A525" s="664">
        <v>31</v>
      </c>
      <c r="B525" s="665" t="s">
        <v>549</v>
      </c>
      <c r="C525" s="665" t="s">
        <v>2429</v>
      </c>
      <c r="D525" s="746" t="s">
        <v>3285</v>
      </c>
      <c r="E525" s="747" t="s">
        <v>2442</v>
      </c>
      <c r="F525" s="665" t="s">
        <v>2424</v>
      </c>
      <c r="G525" s="665" t="s">
        <v>2525</v>
      </c>
      <c r="H525" s="665" t="s">
        <v>550</v>
      </c>
      <c r="I525" s="665" t="s">
        <v>2987</v>
      </c>
      <c r="J525" s="665" t="s">
        <v>2527</v>
      </c>
      <c r="K525" s="665" t="s">
        <v>2988</v>
      </c>
      <c r="L525" s="666">
        <v>0</v>
      </c>
      <c r="M525" s="666">
        <v>0</v>
      </c>
      <c r="N525" s="665">
        <v>1</v>
      </c>
      <c r="O525" s="748">
        <v>0.5</v>
      </c>
      <c r="P525" s="666">
        <v>0</v>
      </c>
      <c r="Q525" s="681"/>
      <c r="R525" s="665">
        <v>1</v>
      </c>
      <c r="S525" s="681">
        <v>1</v>
      </c>
      <c r="T525" s="748">
        <v>0.5</v>
      </c>
      <c r="U525" s="704">
        <v>1</v>
      </c>
    </row>
    <row r="526" spans="1:21" ht="14.4" customHeight="1" x14ac:dyDescent="0.3">
      <c r="A526" s="664">
        <v>31</v>
      </c>
      <c r="B526" s="665" t="s">
        <v>549</v>
      </c>
      <c r="C526" s="665" t="s">
        <v>2429</v>
      </c>
      <c r="D526" s="746" t="s">
        <v>3285</v>
      </c>
      <c r="E526" s="747" t="s">
        <v>2442</v>
      </c>
      <c r="F526" s="665" t="s">
        <v>2424</v>
      </c>
      <c r="G526" s="665" t="s">
        <v>2989</v>
      </c>
      <c r="H526" s="665" t="s">
        <v>550</v>
      </c>
      <c r="I526" s="665" t="s">
        <v>2990</v>
      </c>
      <c r="J526" s="665" t="s">
        <v>1111</v>
      </c>
      <c r="K526" s="665" t="s">
        <v>2991</v>
      </c>
      <c r="L526" s="666">
        <v>54.23</v>
      </c>
      <c r="M526" s="666">
        <v>108.46</v>
      </c>
      <c r="N526" s="665">
        <v>2</v>
      </c>
      <c r="O526" s="748">
        <v>1.5</v>
      </c>
      <c r="P526" s="666">
        <v>108.46</v>
      </c>
      <c r="Q526" s="681">
        <v>1</v>
      </c>
      <c r="R526" s="665">
        <v>2</v>
      </c>
      <c r="S526" s="681">
        <v>1</v>
      </c>
      <c r="T526" s="748">
        <v>1.5</v>
      </c>
      <c r="U526" s="704">
        <v>1</v>
      </c>
    </row>
    <row r="527" spans="1:21" ht="14.4" customHeight="1" x14ac:dyDescent="0.3">
      <c r="A527" s="664">
        <v>31</v>
      </c>
      <c r="B527" s="665" t="s">
        <v>549</v>
      </c>
      <c r="C527" s="665" t="s">
        <v>2429</v>
      </c>
      <c r="D527" s="746" t="s">
        <v>3285</v>
      </c>
      <c r="E527" s="747" t="s">
        <v>2442</v>
      </c>
      <c r="F527" s="665" t="s">
        <v>2424</v>
      </c>
      <c r="G527" s="665" t="s">
        <v>2850</v>
      </c>
      <c r="H527" s="665" t="s">
        <v>550</v>
      </c>
      <c r="I527" s="665" t="s">
        <v>2851</v>
      </c>
      <c r="J527" s="665" t="s">
        <v>2852</v>
      </c>
      <c r="K527" s="665" t="s">
        <v>2853</v>
      </c>
      <c r="L527" s="666">
        <v>54.55</v>
      </c>
      <c r="M527" s="666">
        <v>272.75</v>
      </c>
      <c r="N527" s="665">
        <v>5</v>
      </c>
      <c r="O527" s="748">
        <v>3</v>
      </c>
      <c r="P527" s="666">
        <v>218.2</v>
      </c>
      <c r="Q527" s="681">
        <v>0.79999999999999993</v>
      </c>
      <c r="R527" s="665">
        <v>4</v>
      </c>
      <c r="S527" s="681">
        <v>0.8</v>
      </c>
      <c r="T527" s="748">
        <v>2</v>
      </c>
      <c r="U527" s="704">
        <v>0.66666666666666663</v>
      </c>
    </row>
    <row r="528" spans="1:21" ht="14.4" customHeight="1" x14ac:dyDescent="0.3">
      <c r="A528" s="664">
        <v>31</v>
      </c>
      <c r="B528" s="665" t="s">
        <v>549</v>
      </c>
      <c r="C528" s="665" t="s">
        <v>2429</v>
      </c>
      <c r="D528" s="746" t="s">
        <v>3285</v>
      </c>
      <c r="E528" s="747" t="s">
        <v>2442</v>
      </c>
      <c r="F528" s="665" t="s">
        <v>2424</v>
      </c>
      <c r="G528" s="665" t="s">
        <v>2535</v>
      </c>
      <c r="H528" s="665" t="s">
        <v>550</v>
      </c>
      <c r="I528" s="665" t="s">
        <v>2992</v>
      </c>
      <c r="J528" s="665" t="s">
        <v>2993</v>
      </c>
      <c r="K528" s="665" t="s">
        <v>2994</v>
      </c>
      <c r="L528" s="666">
        <v>34.96</v>
      </c>
      <c r="M528" s="666">
        <v>34.96</v>
      </c>
      <c r="N528" s="665">
        <v>1</v>
      </c>
      <c r="O528" s="748">
        <v>1</v>
      </c>
      <c r="P528" s="666">
        <v>34.96</v>
      </c>
      <c r="Q528" s="681">
        <v>1</v>
      </c>
      <c r="R528" s="665">
        <v>1</v>
      </c>
      <c r="S528" s="681">
        <v>1</v>
      </c>
      <c r="T528" s="748">
        <v>1</v>
      </c>
      <c r="U528" s="704">
        <v>1</v>
      </c>
    </row>
    <row r="529" spans="1:21" ht="14.4" customHeight="1" x14ac:dyDescent="0.3">
      <c r="A529" s="664">
        <v>31</v>
      </c>
      <c r="B529" s="665" t="s">
        <v>549</v>
      </c>
      <c r="C529" s="665" t="s">
        <v>2429</v>
      </c>
      <c r="D529" s="746" t="s">
        <v>3285</v>
      </c>
      <c r="E529" s="747" t="s">
        <v>2442</v>
      </c>
      <c r="F529" s="665" t="s">
        <v>2424</v>
      </c>
      <c r="G529" s="665" t="s">
        <v>2458</v>
      </c>
      <c r="H529" s="665" t="s">
        <v>550</v>
      </c>
      <c r="I529" s="665" t="s">
        <v>696</v>
      </c>
      <c r="J529" s="665" t="s">
        <v>2459</v>
      </c>
      <c r="K529" s="665" t="s">
        <v>2460</v>
      </c>
      <c r="L529" s="666">
        <v>0</v>
      </c>
      <c r="M529" s="666">
        <v>0</v>
      </c>
      <c r="N529" s="665">
        <v>8</v>
      </c>
      <c r="O529" s="748">
        <v>6</v>
      </c>
      <c r="P529" s="666">
        <v>0</v>
      </c>
      <c r="Q529" s="681"/>
      <c r="R529" s="665">
        <v>6</v>
      </c>
      <c r="S529" s="681">
        <v>0.75</v>
      </c>
      <c r="T529" s="748">
        <v>4.5</v>
      </c>
      <c r="U529" s="704">
        <v>0.75</v>
      </c>
    </row>
    <row r="530" spans="1:21" ht="14.4" customHeight="1" x14ac:dyDescent="0.3">
      <c r="A530" s="664">
        <v>31</v>
      </c>
      <c r="B530" s="665" t="s">
        <v>549</v>
      </c>
      <c r="C530" s="665" t="s">
        <v>2429</v>
      </c>
      <c r="D530" s="746" t="s">
        <v>3285</v>
      </c>
      <c r="E530" s="747" t="s">
        <v>2442</v>
      </c>
      <c r="F530" s="665" t="s">
        <v>2424</v>
      </c>
      <c r="G530" s="665" t="s">
        <v>2608</v>
      </c>
      <c r="H530" s="665" t="s">
        <v>550</v>
      </c>
      <c r="I530" s="665" t="s">
        <v>2609</v>
      </c>
      <c r="J530" s="665" t="s">
        <v>2610</v>
      </c>
      <c r="K530" s="665" t="s">
        <v>2611</v>
      </c>
      <c r="L530" s="666">
        <v>657.67</v>
      </c>
      <c r="M530" s="666">
        <v>1315.34</v>
      </c>
      <c r="N530" s="665">
        <v>2</v>
      </c>
      <c r="O530" s="748">
        <v>2</v>
      </c>
      <c r="P530" s="666">
        <v>1315.34</v>
      </c>
      <c r="Q530" s="681">
        <v>1</v>
      </c>
      <c r="R530" s="665">
        <v>2</v>
      </c>
      <c r="S530" s="681">
        <v>1</v>
      </c>
      <c r="T530" s="748">
        <v>2</v>
      </c>
      <c r="U530" s="704">
        <v>1</v>
      </c>
    </row>
    <row r="531" spans="1:21" ht="14.4" customHeight="1" x14ac:dyDescent="0.3">
      <c r="A531" s="664">
        <v>31</v>
      </c>
      <c r="B531" s="665" t="s">
        <v>549</v>
      </c>
      <c r="C531" s="665" t="s">
        <v>2429</v>
      </c>
      <c r="D531" s="746" t="s">
        <v>3285</v>
      </c>
      <c r="E531" s="747" t="s">
        <v>2442</v>
      </c>
      <c r="F531" s="665" t="s">
        <v>2424</v>
      </c>
      <c r="G531" s="665" t="s">
        <v>2537</v>
      </c>
      <c r="H531" s="665" t="s">
        <v>550</v>
      </c>
      <c r="I531" s="665" t="s">
        <v>1390</v>
      </c>
      <c r="J531" s="665" t="s">
        <v>1387</v>
      </c>
      <c r="K531" s="665" t="s">
        <v>2538</v>
      </c>
      <c r="L531" s="666">
        <v>186.27</v>
      </c>
      <c r="M531" s="666">
        <v>372.54</v>
      </c>
      <c r="N531" s="665">
        <v>2</v>
      </c>
      <c r="O531" s="748">
        <v>1</v>
      </c>
      <c r="P531" s="666">
        <v>372.54</v>
      </c>
      <c r="Q531" s="681">
        <v>1</v>
      </c>
      <c r="R531" s="665">
        <v>2</v>
      </c>
      <c r="S531" s="681">
        <v>1</v>
      </c>
      <c r="T531" s="748">
        <v>1</v>
      </c>
      <c r="U531" s="704">
        <v>1</v>
      </c>
    </row>
    <row r="532" spans="1:21" ht="14.4" customHeight="1" x14ac:dyDescent="0.3">
      <c r="A532" s="664">
        <v>31</v>
      </c>
      <c r="B532" s="665" t="s">
        <v>549</v>
      </c>
      <c r="C532" s="665" t="s">
        <v>2429</v>
      </c>
      <c r="D532" s="746" t="s">
        <v>3285</v>
      </c>
      <c r="E532" s="747" t="s">
        <v>2442</v>
      </c>
      <c r="F532" s="665" t="s">
        <v>2424</v>
      </c>
      <c r="G532" s="665" t="s">
        <v>2542</v>
      </c>
      <c r="H532" s="665" t="s">
        <v>1188</v>
      </c>
      <c r="I532" s="665" t="s">
        <v>2995</v>
      </c>
      <c r="J532" s="665" t="s">
        <v>2996</v>
      </c>
      <c r="K532" s="665" t="s">
        <v>2997</v>
      </c>
      <c r="L532" s="666">
        <v>140.94999999999999</v>
      </c>
      <c r="M532" s="666">
        <v>140.94999999999999</v>
      </c>
      <c r="N532" s="665">
        <v>1</v>
      </c>
      <c r="O532" s="748">
        <v>1</v>
      </c>
      <c r="P532" s="666"/>
      <c r="Q532" s="681">
        <v>0</v>
      </c>
      <c r="R532" s="665"/>
      <c r="S532" s="681">
        <v>0</v>
      </c>
      <c r="T532" s="748"/>
      <c r="U532" s="704">
        <v>0</v>
      </c>
    </row>
    <row r="533" spans="1:21" ht="14.4" customHeight="1" x14ac:dyDescent="0.3">
      <c r="A533" s="664">
        <v>31</v>
      </c>
      <c r="B533" s="665" t="s">
        <v>549</v>
      </c>
      <c r="C533" s="665" t="s">
        <v>2429</v>
      </c>
      <c r="D533" s="746" t="s">
        <v>3285</v>
      </c>
      <c r="E533" s="747" t="s">
        <v>2442</v>
      </c>
      <c r="F533" s="665" t="s">
        <v>2424</v>
      </c>
      <c r="G533" s="665" t="s">
        <v>2542</v>
      </c>
      <c r="H533" s="665" t="s">
        <v>1188</v>
      </c>
      <c r="I533" s="665" t="s">
        <v>1234</v>
      </c>
      <c r="J533" s="665" t="s">
        <v>1231</v>
      </c>
      <c r="K533" s="665" t="s">
        <v>2321</v>
      </c>
      <c r="L533" s="666">
        <v>93.96</v>
      </c>
      <c r="M533" s="666">
        <v>93.96</v>
      </c>
      <c r="N533" s="665">
        <v>1</v>
      </c>
      <c r="O533" s="748">
        <v>1</v>
      </c>
      <c r="P533" s="666"/>
      <c r="Q533" s="681">
        <v>0</v>
      </c>
      <c r="R533" s="665"/>
      <c r="S533" s="681">
        <v>0</v>
      </c>
      <c r="T533" s="748"/>
      <c r="U533" s="704">
        <v>0</v>
      </c>
    </row>
    <row r="534" spans="1:21" ht="14.4" customHeight="1" x14ac:dyDescent="0.3">
      <c r="A534" s="664">
        <v>31</v>
      </c>
      <c r="B534" s="665" t="s">
        <v>549</v>
      </c>
      <c r="C534" s="665" t="s">
        <v>2429</v>
      </c>
      <c r="D534" s="746" t="s">
        <v>3285</v>
      </c>
      <c r="E534" s="747" t="s">
        <v>2442</v>
      </c>
      <c r="F534" s="665" t="s">
        <v>2424</v>
      </c>
      <c r="G534" s="665" t="s">
        <v>2547</v>
      </c>
      <c r="H534" s="665" t="s">
        <v>550</v>
      </c>
      <c r="I534" s="665" t="s">
        <v>2998</v>
      </c>
      <c r="J534" s="665" t="s">
        <v>901</v>
      </c>
      <c r="K534" s="665" t="s">
        <v>2999</v>
      </c>
      <c r="L534" s="666">
        <v>0</v>
      </c>
      <c r="M534" s="666">
        <v>0</v>
      </c>
      <c r="N534" s="665">
        <v>1</v>
      </c>
      <c r="O534" s="748">
        <v>0.5</v>
      </c>
      <c r="P534" s="666">
        <v>0</v>
      </c>
      <c r="Q534" s="681"/>
      <c r="R534" s="665">
        <v>1</v>
      </c>
      <c r="S534" s="681">
        <v>1</v>
      </c>
      <c r="T534" s="748">
        <v>0.5</v>
      </c>
      <c r="U534" s="704">
        <v>1</v>
      </c>
    </row>
    <row r="535" spans="1:21" ht="14.4" customHeight="1" x14ac:dyDescent="0.3">
      <c r="A535" s="664">
        <v>31</v>
      </c>
      <c r="B535" s="665" t="s">
        <v>549</v>
      </c>
      <c r="C535" s="665" t="s">
        <v>2429</v>
      </c>
      <c r="D535" s="746" t="s">
        <v>3285</v>
      </c>
      <c r="E535" s="747" t="s">
        <v>2442</v>
      </c>
      <c r="F535" s="665" t="s">
        <v>2424</v>
      </c>
      <c r="G535" s="665" t="s">
        <v>2547</v>
      </c>
      <c r="H535" s="665" t="s">
        <v>550</v>
      </c>
      <c r="I535" s="665" t="s">
        <v>2612</v>
      </c>
      <c r="J535" s="665" t="s">
        <v>2613</v>
      </c>
      <c r="K535" s="665" t="s">
        <v>2614</v>
      </c>
      <c r="L535" s="666">
        <v>33.549999999999997</v>
      </c>
      <c r="M535" s="666">
        <v>167.75</v>
      </c>
      <c r="N535" s="665">
        <v>5</v>
      </c>
      <c r="O535" s="748">
        <v>5</v>
      </c>
      <c r="P535" s="666">
        <v>100.64999999999999</v>
      </c>
      <c r="Q535" s="681">
        <v>0.6</v>
      </c>
      <c r="R535" s="665">
        <v>3</v>
      </c>
      <c r="S535" s="681">
        <v>0.6</v>
      </c>
      <c r="T535" s="748">
        <v>3</v>
      </c>
      <c r="U535" s="704">
        <v>0.6</v>
      </c>
    </row>
    <row r="536" spans="1:21" ht="14.4" customHeight="1" x14ac:dyDescent="0.3">
      <c r="A536" s="664">
        <v>31</v>
      </c>
      <c r="B536" s="665" t="s">
        <v>549</v>
      </c>
      <c r="C536" s="665" t="s">
        <v>2429</v>
      </c>
      <c r="D536" s="746" t="s">
        <v>3285</v>
      </c>
      <c r="E536" s="747" t="s">
        <v>2442</v>
      </c>
      <c r="F536" s="665" t="s">
        <v>2424</v>
      </c>
      <c r="G536" s="665" t="s">
        <v>2547</v>
      </c>
      <c r="H536" s="665" t="s">
        <v>550</v>
      </c>
      <c r="I536" s="665" t="s">
        <v>2694</v>
      </c>
      <c r="J536" s="665" t="s">
        <v>2613</v>
      </c>
      <c r="K536" s="665" t="s">
        <v>2695</v>
      </c>
      <c r="L536" s="666">
        <v>50.32</v>
      </c>
      <c r="M536" s="666">
        <v>301.92</v>
      </c>
      <c r="N536" s="665">
        <v>6</v>
      </c>
      <c r="O536" s="748">
        <v>4</v>
      </c>
      <c r="P536" s="666">
        <v>301.92</v>
      </c>
      <c r="Q536" s="681">
        <v>1</v>
      </c>
      <c r="R536" s="665">
        <v>6</v>
      </c>
      <c r="S536" s="681">
        <v>1</v>
      </c>
      <c r="T536" s="748">
        <v>4</v>
      </c>
      <c r="U536" s="704">
        <v>1</v>
      </c>
    </row>
    <row r="537" spans="1:21" ht="14.4" customHeight="1" x14ac:dyDescent="0.3">
      <c r="A537" s="664">
        <v>31</v>
      </c>
      <c r="B537" s="665" t="s">
        <v>549</v>
      </c>
      <c r="C537" s="665" t="s">
        <v>2429</v>
      </c>
      <c r="D537" s="746" t="s">
        <v>3285</v>
      </c>
      <c r="E537" s="747" t="s">
        <v>2442</v>
      </c>
      <c r="F537" s="665" t="s">
        <v>2424</v>
      </c>
      <c r="G537" s="665" t="s">
        <v>2547</v>
      </c>
      <c r="H537" s="665" t="s">
        <v>550</v>
      </c>
      <c r="I537" s="665" t="s">
        <v>2715</v>
      </c>
      <c r="J537" s="665" t="s">
        <v>2613</v>
      </c>
      <c r="K537" s="665" t="s">
        <v>2716</v>
      </c>
      <c r="L537" s="666">
        <v>0</v>
      </c>
      <c r="M537" s="666">
        <v>0</v>
      </c>
      <c r="N537" s="665">
        <v>1</v>
      </c>
      <c r="O537" s="748">
        <v>1</v>
      </c>
      <c r="P537" s="666">
        <v>0</v>
      </c>
      <c r="Q537" s="681"/>
      <c r="R537" s="665">
        <v>1</v>
      </c>
      <c r="S537" s="681">
        <v>1</v>
      </c>
      <c r="T537" s="748">
        <v>1</v>
      </c>
      <c r="U537" s="704">
        <v>1</v>
      </c>
    </row>
    <row r="538" spans="1:21" ht="14.4" customHeight="1" x14ac:dyDescent="0.3">
      <c r="A538" s="664">
        <v>31</v>
      </c>
      <c r="B538" s="665" t="s">
        <v>549</v>
      </c>
      <c r="C538" s="665" t="s">
        <v>2429</v>
      </c>
      <c r="D538" s="746" t="s">
        <v>3285</v>
      </c>
      <c r="E538" s="747" t="s">
        <v>2442</v>
      </c>
      <c r="F538" s="665" t="s">
        <v>2424</v>
      </c>
      <c r="G538" s="665" t="s">
        <v>3000</v>
      </c>
      <c r="H538" s="665" t="s">
        <v>1188</v>
      </c>
      <c r="I538" s="665" t="s">
        <v>3001</v>
      </c>
      <c r="J538" s="665" t="s">
        <v>3002</v>
      </c>
      <c r="K538" s="665" t="s">
        <v>3003</v>
      </c>
      <c r="L538" s="666">
        <v>2376.9299999999998</v>
      </c>
      <c r="M538" s="666">
        <v>2376.9299999999998</v>
      </c>
      <c r="N538" s="665">
        <v>1</v>
      </c>
      <c r="O538" s="748">
        <v>1</v>
      </c>
      <c r="P538" s="666">
        <v>2376.9299999999998</v>
      </c>
      <c r="Q538" s="681">
        <v>1</v>
      </c>
      <c r="R538" s="665">
        <v>1</v>
      </c>
      <c r="S538" s="681">
        <v>1</v>
      </c>
      <c r="T538" s="748">
        <v>1</v>
      </c>
      <c r="U538" s="704">
        <v>1</v>
      </c>
    </row>
    <row r="539" spans="1:21" ht="14.4" customHeight="1" x14ac:dyDescent="0.3">
      <c r="A539" s="664">
        <v>31</v>
      </c>
      <c r="B539" s="665" t="s">
        <v>549</v>
      </c>
      <c r="C539" s="665" t="s">
        <v>2429</v>
      </c>
      <c r="D539" s="746" t="s">
        <v>3285</v>
      </c>
      <c r="E539" s="747" t="s">
        <v>2442</v>
      </c>
      <c r="F539" s="665" t="s">
        <v>2426</v>
      </c>
      <c r="G539" s="665" t="s">
        <v>2461</v>
      </c>
      <c r="H539" s="665" t="s">
        <v>550</v>
      </c>
      <c r="I539" s="665" t="s">
        <v>2462</v>
      </c>
      <c r="J539" s="665" t="s">
        <v>2463</v>
      </c>
      <c r="K539" s="665" t="s">
        <v>2464</v>
      </c>
      <c r="L539" s="666">
        <v>35.130000000000003</v>
      </c>
      <c r="M539" s="666">
        <v>105.39000000000001</v>
      </c>
      <c r="N539" s="665">
        <v>3</v>
      </c>
      <c r="O539" s="748">
        <v>3</v>
      </c>
      <c r="P539" s="666">
        <v>105.39000000000001</v>
      </c>
      <c r="Q539" s="681">
        <v>1</v>
      </c>
      <c r="R539" s="665">
        <v>3</v>
      </c>
      <c r="S539" s="681">
        <v>1</v>
      </c>
      <c r="T539" s="748">
        <v>3</v>
      </c>
      <c r="U539" s="704">
        <v>1</v>
      </c>
    </row>
    <row r="540" spans="1:21" ht="14.4" customHeight="1" x14ac:dyDescent="0.3">
      <c r="A540" s="664">
        <v>31</v>
      </c>
      <c r="B540" s="665" t="s">
        <v>549</v>
      </c>
      <c r="C540" s="665" t="s">
        <v>2429</v>
      </c>
      <c r="D540" s="746" t="s">
        <v>3285</v>
      </c>
      <c r="E540" s="747" t="s">
        <v>2442</v>
      </c>
      <c r="F540" s="665" t="s">
        <v>2426</v>
      </c>
      <c r="G540" s="665" t="s">
        <v>2461</v>
      </c>
      <c r="H540" s="665" t="s">
        <v>550</v>
      </c>
      <c r="I540" s="665" t="s">
        <v>3004</v>
      </c>
      <c r="J540" s="665" t="s">
        <v>2799</v>
      </c>
      <c r="K540" s="665" t="s">
        <v>3005</v>
      </c>
      <c r="L540" s="666">
        <v>30</v>
      </c>
      <c r="M540" s="666">
        <v>90</v>
      </c>
      <c r="N540" s="665">
        <v>3</v>
      </c>
      <c r="O540" s="748">
        <v>2</v>
      </c>
      <c r="P540" s="666"/>
      <c r="Q540" s="681">
        <v>0</v>
      </c>
      <c r="R540" s="665"/>
      <c r="S540" s="681">
        <v>0</v>
      </c>
      <c r="T540" s="748"/>
      <c r="U540" s="704">
        <v>0</v>
      </c>
    </row>
    <row r="541" spans="1:21" ht="14.4" customHeight="1" x14ac:dyDescent="0.3">
      <c r="A541" s="664">
        <v>31</v>
      </c>
      <c r="B541" s="665" t="s">
        <v>549</v>
      </c>
      <c r="C541" s="665" t="s">
        <v>2429</v>
      </c>
      <c r="D541" s="746" t="s">
        <v>3285</v>
      </c>
      <c r="E541" s="747" t="s">
        <v>2442</v>
      </c>
      <c r="F541" s="665" t="s">
        <v>2426</v>
      </c>
      <c r="G541" s="665" t="s">
        <v>2461</v>
      </c>
      <c r="H541" s="665" t="s">
        <v>550</v>
      </c>
      <c r="I541" s="665" t="s">
        <v>2857</v>
      </c>
      <c r="J541" s="665" t="s">
        <v>2463</v>
      </c>
      <c r="K541" s="665" t="s">
        <v>2858</v>
      </c>
      <c r="L541" s="666">
        <v>30.99</v>
      </c>
      <c r="M541" s="666">
        <v>154.94999999999999</v>
      </c>
      <c r="N541" s="665">
        <v>5</v>
      </c>
      <c r="O541" s="748">
        <v>4</v>
      </c>
      <c r="P541" s="666">
        <v>123.96</v>
      </c>
      <c r="Q541" s="681">
        <v>0.8</v>
      </c>
      <c r="R541" s="665">
        <v>4</v>
      </c>
      <c r="S541" s="681">
        <v>0.8</v>
      </c>
      <c r="T541" s="748">
        <v>3</v>
      </c>
      <c r="U541" s="704">
        <v>0.75</v>
      </c>
    </row>
    <row r="542" spans="1:21" ht="14.4" customHeight="1" x14ac:dyDescent="0.3">
      <c r="A542" s="664">
        <v>31</v>
      </c>
      <c r="B542" s="665" t="s">
        <v>549</v>
      </c>
      <c r="C542" s="665" t="s">
        <v>2429</v>
      </c>
      <c r="D542" s="746" t="s">
        <v>3285</v>
      </c>
      <c r="E542" s="747" t="s">
        <v>2442</v>
      </c>
      <c r="F542" s="665" t="s">
        <v>2426</v>
      </c>
      <c r="G542" s="665" t="s">
        <v>2461</v>
      </c>
      <c r="H542" s="665" t="s">
        <v>550</v>
      </c>
      <c r="I542" s="665" t="s">
        <v>2859</v>
      </c>
      <c r="J542" s="665" t="s">
        <v>2463</v>
      </c>
      <c r="K542" s="665" t="s">
        <v>2860</v>
      </c>
      <c r="L542" s="666">
        <v>24.77</v>
      </c>
      <c r="M542" s="666">
        <v>99.08</v>
      </c>
      <c r="N542" s="665">
        <v>4</v>
      </c>
      <c r="O542" s="748">
        <v>4</v>
      </c>
      <c r="P542" s="666">
        <v>99.08</v>
      </c>
      <c r="Q542" s="681">
        <v>1</v>
      </c>
      <c r="R542" s="665">
        <v>4</v>
      </c>
      <c r="S542" s="681">
        <v>1</v>
      </c>
      <c r="T542" s="748">
        <v>4</v>
      </c>
      <c r="U542" s="704">
        <v>1</v>
      </c>
    </row>
    <row r="543" spans="1:21" ht="14.4" customHeight="1" x14ac:dyDescent="0.3">
      <c r="A543" s="664">
        <v>31</v>
      </c>
      <c r="B543" s="665" t="s">
        <v>549</v>
      </c>
      <c r="C543" s="665" t="s">
        <v>2429</v>
      </c>
      <c r="D543" s="746" t="s">
        <v>3285</v>
      </c>
      <c r="E543" s="747" t="s">
        <v>2442</v>
      </c>
      <c r="F543" s="665" t="s">
        <v>2426</v>
      </c>
      <c r="G543" s="665" t="s">
        <v>2465</v>
      </c>
      <c r="H543" s="665" t="s">
        <v>550</v>
      </c>
      <c r="I543" s="665" t="s">
        <v>2466</v>
      </c>
      <c r="J543" s="665" t="s">
        <v>2467</v>
      </c>
      <c r="K543" s="665" t="s">
        <v>2468</v>
      </c>
      <c r="L543" s="666">
        <v>410</v>
      </c>
      <c r="M543" s="666">
        <v>820</v>
      </c>
      <c r="N543" s="665">
        <v>2</v>
      </c>
      <c r="O543" s="748">
        <v>2</v>
      </c>
      <c r="P543" s="666">
        <v>410</v>
      </c>
      <c r="Q543" s="681">
        <v>0.5</v>
      </c>
      <c r="R543" s="665">
        <v>1</v>
      </c>
      <c r="S543" s="681">
        <v>0.5</v>
      </c>
      <c r="T543" s="748">
        <v>1</v>
      </c>
      <c r="U543" s="704">
        <v>0.5</v>
      </c>
    </row>
    <row r="544" spans="1:21" ht="14.4" customHeight="1" x14ac:dyDescent="0.3">
      <c r="A544" s="664">
        <v>31</v>
      </c>
      <c r="B544" s="665" t="s">
        <v>549</v>
      </c>
      <c r="C544" s="665" t="s">
        <v>2429</v>
      </c>
      <c r="D544" s="746" t="s">
        <v>3285</v>
      </c>
      <c r="E544" s="747" t="s">
        <v>2442</v>
      </c>
      <c r="F544" s="665" t="s">
        <v>2426</v>
      </c>
      <c r="G544" s="665" t="s">
        <v>2469</v>
      </c>
      <c r="H544" s="665" t="s">
        <v>550</v>
      </c>
      <c r="I544" s="665" t="s">
        <v>2552</v>
      </c>
      <c r="J544" s="665" t="s">
        <v>2553</v>
      </c>
      <c r="K544" s="665" t="s">
        <v>2554</v>
      </c>
      <c r="L544" s="666">
        <v>199.5</v>
      </c>
      <c r="M544" s="666">
        <v>199.5</v>
      </c>
      <c r="N544" s="665">
        <v>1</v>
      </c>
      <c r="O544" s="748">
        <v>1</v>
      </c>
      <c r="P544" s="666">
        <v>199.5</v>
      </c>
      <c r="Q544" s="681">
        <v>1</v>
      </c>
      <c r="R544" s="665">
        <v>1</v>
      </c>
      <c r="S544" s="681">
        <v>1</v>
      </c>
      <c r="T544" s="748">
        <v>1</v>
      </c>
      <c r="U544" s="704">
        <v>1</v>
      </c>
    </row>
    <row r="545" spans="1:21" ht="14.4" customHeight="1" x14ac:dyDescent="0.3">
      <c r="A545" s="664">
        <v>31</v>
      </c>
      <c r="B545" s="665" t="s">
        <v>549</v>
      </c>
      <c r="C545" s="665" t="s">
        <v>2429</v>
      </c>
      <c r="D545" s="746" t="s">
        <v>3285</v>
      </c>
      <c r="E545" s="747" t="s">
        <v>2442</v>
      </c>
      <c r="F545" s="665" t="s">
        <v>2426</v>
      </c>
      <c r="G545" s="665" t="s">
        <v>2469</v>
      </c>
      <c r="H545" s="665" t="s">
        <v>550</v>
      </c>
      <c r="I545" s="665" t="s">
        <v>2555</v>
      </c>
      <c r="J545" s="665" t="s">
        <v>2556</v>
      </c>
      <c r="K545" s="665" t="s">
        <v>2557</v>
      </c>
      <c r="L545" s="666">
        <v>492.18</v>
      </c>
      <c r="M545" s="666">
        <v>492.18</v>
      </c>
      <c r="N545" s="665">
        <v>1</v>
      </c>
      <c r="O545" s="748">
        <v>1</v>
      </c>
      <c r="P545" s="666">
        <v>492.18</v>
      </c>
      <c r="Q545" s="681">
        <v>1</v>
      </c>
      <c r="R545" s="665">
        <v>1</v>
      </c>
      <c r="S545" s="681">
        <v>1</v>
      </c>
      <c r="T545" s="748">
        <v>1</v>
      </c>
      <c r="U545" s="704">
        <v>1</v>
      </c>
    </row>
    <row r="546" spans="1:21" ht="14.4" customHeight="1" x14ac:dyDescent="0.3">
      <c r="A546" s="664">
        <v>31</v>
      </c>
      <c r="B546" s="665" t="s">
        <v>549</v>
      </c>
      <c r="C546" s="665" t="s">
        <v>2429</v>
      </c>
      <c r="D546" s="746" t="s">
        <v>3285</v>
      </c>
      <c r="E546" s="747" t="s">
        <v>2442</v>
      </c>
      <c r="F546" s="665" t="s">
        <v>2426</v>
      </c>
      <c r="G546" s="665" t="s">
        <v>2469</v>
      </c>
      <c r="H546" s="665" t="s">
        <v>550</v>
      </c>
      <c r="I546" s="665" t="s">
        <v>2804</v>
      </c>
      <c r="J546" s="665" t="s">
        <v>2805</v>
      </c>
      <c r="K546" s="665" t="s">
        <v>2806</v>
      </c>
      <c r="L546" s="666">
        <v>1575</v>
      </c>
      <c r="M546" s="666">
        <v>1575</v>
      </c>
      <c r="N546" s="665">
        <v>1</v>
      </c>
      <c r="O546" s="748">
        <v>1</v>
      </c>
      <c r="P546" s="666">
        <v>1575</v>
      </c>
      <c r="Q546" s="681">
        <v>1</v>
      </c>
      <c r="R546" s="665">
        <v>1</v>
      </c>
      <c r="S546" s="681">
        <v>1</v>
      </c>
      <c r="T546" s="748">
        <v>1</v>
      </c>
      <c r="U546" s="704">
        <v>1</v>
      </c>
    </row>
    <row r="547" spans="1:21" ht="14.4" customHeight="1" x14ac:dyDescent="0.3">
      <c r="A547" s="664">
        <v>31</v>
      </c>
      <c r="B547" s="665" t="s">
        <v>549</v>
      </c>
      <c r="C547" s="665" t="s">
        <v>2429</v>
      </c>
      <c r="D547" s="746" t="s">
        <v>3285</v>
      </c>
      <c r="E547" s="747" t="s">
        <v>2442</v>
      </c>
      <c r="F547" s="665" t="s">
        <v>2426</v>
      </c>
      <c r="G547" s="665" t="s">
        <v>2469</v>
      </c>
      <c r="H547" s="665" t="s">
        <v>550</v>
      </c>
      <c r="I547" s="665" t="s">
        <v>2564</v>
      </c>
      <c r="J547" s="665" t="s">
        <v>2565</v>
      </c>
      <c r="K547" s="665" t="s">
        <v>2566</v>
      </c>
      <c r="L547" s="666">
        <v>58.5</v>
      </c>
      <c r="M547" s="666">
        <v>234</v>
      </c>
      <c r="N547" s="665">
        <v>4</v>
      </c>
      <c r="O547" s="748">
        <v>4</v>
      </c>
      <c r="P547" s="666">
        <v>58.5</v>
      </c>
      <c r="Q547" s="681">
        <v>0.25</v>
      </c>
      <c r="R547" s="665">
        <v>1</v>
      </c>
      <c r="S547" s="681">
        <v>0.25</v>
      </c>
      <c r="T547" s="748">
        <v>1</v>
      </c>
      <c r="U547" s="704">
        <v>0.25</v>
      </c>
    </row>
    <row r="548" spans="1:21" ht="14.4" customHeight="1" x14ac:dyDescent="0.3">
      <c r="A548" s="664">
        <v>31</v>
      </c>
      <c r="B548" s="665" t="s">
        <v>549</v>
      </c>
      <c r="C548" s="665" t="s">
        <v>2429</v>
      </c>
      <c r="D548" s="746" t="s">
        <v>3285</v>
      </c>
      <c r="E548" s="747" t="s">
        <v>2442</v>
      </c>
      <c r="F548" s="665" t="s">
        <v>2426</v>
      </c>
      <c r="G548" s="665" t="s">
        <v>2469</v>
      </c>
      <c r="H548" s="665" t="s">
        <v>550</v>
      </c>
      <c r="I548" s="665" t="s">
        <v>2470</v>
      </c>
      <c r="J548" s="665" t="s">
        <v>2471</v>
      </c>
      <c r="K548" s="665" t="s">
        <v>2472</v>
      </c>
      <c r="L548" s="666">
        <v>971.25</v>
      </c>
      <c r="M548" s="666">
        <v>3885</v>
      </c>
      <c r="N548" s="665">
        <v>4</v>
      </c>
      <c r="O548" s="748">
        <v>4</v>
      </c>
      <c r="P548" s="666">
        <v>3885</v>
      </c>
      <c r="Q548" s="681">
        <v>1</v>
      </c>
      <c r="R548" s="665">
        <v>4</v>
      </c>
      <c r="S548" s="681">
        <v>1</v>
      </c>
      <c r="T548" s="748">
        <v>4</v>
      </c>
      <c r="U548" s="704">
        <v>1</v>
      </c>
    </row>
    <row r="549" spans="1:21" ht="14.4" customHeight="1" x14ac:dyDescent="0.3">
      <c r="A549" s="664">
        <v>31</v>
      </c>
      <c r="B549" s="665" t="s">
        <v>549</v>
      </c>
      <c r="C549" s="665" t="s">
        <v>2429</v>
      </c>
      <c r="D549" s="746" t="s">
        <v>3285</v>
      </c>
      <c r="E549" s="747" t="s">
        <v>2442</v>
      </c>
      <c r="F549" s="665" t="s">
        <v>2426</v>
      </c>
      <c r="G549" s="665" t="s">
        <v>2469</v>
      </c>
      <c r="H549" s="665" t="s">
        <v>550</v>
      </c>
      <c r="I549" s="665" t="s">
        <v>3006</v>
      </c>
      <c r="J549" s="665" t="s">
        <v>3007</v>
      </c>
      <c r="K549" s="665" t="s">
        <v>3008</v>
      </c>
      <c r="L549" s="666">
        <v>600</v>
      </c>
      <c r="M549" s="666">
        <v>600</v>
      </c>
      <c r="N549" s="665">
        <v>1</v>
      </c>
      <c r="O549" s="748">
        <v>1</v>
      </c>
      <c r="P549" s="666">
        <v>600</v>
      </c>
      <c r="Q549" s="681">
        <v>1</v>
      </c>
      <c r="R549" s="665">
        <v>1</v>
      </c>
      <c r="S549" s="681">
        <v>1</v>
      </c>
      <c r="T549" s="748">
        <v>1</v>
      </c>
      <c r="U549" s="704">
        <v>1</v>
      </c>
    </row>
    <row r="550" spans="1:21" ht="14.4" customHeight="1" x14ac:dyDescent="0.3">
      <c r="A550" s="664">
        <v>31</v>
      </c>
      <c r="B550" s="665" t="s">
        <v>549</v>
      </c>
      <c r="C550" s="665" t="s">
        <v>2429</v>
      </c>
      <c r="D550" s="746" t="s">
        <v>3285</v>
      </c>
      <c r="E550" s="747" t="s">
        <v>2442</v>
      </c>
      <c r="F550" s="665" t="s">
        <v>2426</v>
      </c>
      <c r="G550" s="665" t="s">
        <v>2469</v>
      </c>
      <c r="H550" s="665" t="s">
        <v>550</v>
      </c>
      <c r="I550" s="665" t="s">
        <v>2815</v>
      </c>
      <c r="J550" s="665" t="s">
        <v>2816</v>
      </c>
      <c r="K550" s="665" t="s">
        <v>2817</v>
      </c>
      <c r="L550" s="666">
        <v>180</v>
      </c>
      <c r="M550" s="666">
        <v>180</v>
      </c>
      <c r="N550" s="665">
        <v>1</v>
      </c>
      <c r="O550" s="748">
        <v>1</v>
      </c>
      <c r="P550" s="666">
        <v>180</v>
      </c>
      <c r="Q550" s="681">
        <v>1</v>
      </c>
      <c r="R550" s="665">
        <v>1</v>
      </c>
      <c r="S550" s="681">
        <v>1</v>
      </c>
      <c r="T550" s="748">
        <v>1</v>
      </c>
      <c r="U550" s="704">
        <v>1</v>
      </c>
    </row>
    <row r="551" spans="1:21" ht="14.4" customHeight="1" x14ac:dyDescent="0.3">
      <c r="A551" s="664">
        <v>31</v>
      </c>
      <c r="B551" s="665" t="s">
        <v>549</v>
      </c>
      <c r="C551" s="665" t="s">
        <v>2429</v>
      </c>
      <c r="D551" s="746" t="s">
        <v>3285</v>
      </c>
      <c r="E551" s="747" t="s">
        <v>2442</v>
      </c>
      <c r="F551" s="665" t="s">
        <v>2426</v>
      </c>
      <c r="G551" s="665" t="s">
        <v>2469</v>
      </c>
      <c r="H551" s="665" t="s">
        <v>550</v>
      </c>
      <c r="I551" s="665" t="s">
        <v>2618</v>
      </c>
      <c r="J551" s="665" t="s">
        <v>2619</v>
      </c>
      <c r="K551" s="665" t="s">
        <v>2620</v>
      </c>
      <c r="L551" s="666">
        <v>349.12</v>
      </c>
      <c r="M551" s="666">
        <v>349.12</v>
      </c>
      <c r="N551" s="665">
        <v>1</v>
      </c>
      <c r="O551" s="748">
        <v>1</v>
      </c>
      <c r="P551" s="666">
        <v>349.12</v>
      </c>
      <c r="Q551" s="681">
        <v>1</v>
      </c>
      <c r="R551" s="665">
        <v>1</v>
      </c>
      <c r="S551" s="681">
        <v>1</v>
      </c>
      <c r="T551" s="748">
        <v>1</v>
      </c>
      <c r="U551" s="704">
        <v>1</v>
      </c>
    </row>
    <row r="552" spans="1:21" ht="14.4" customHeight="1" x14ac:dyDescent="0.3">
      <c r="A552" s="664">
        <v>31</v>
      </c>
      <c r="B552" s="665" t="s">
        <v>549</v>
      </c>
      <c r="C552" s="665" t="s">
        <v>2429</v>
      </c>
      <c r="D552" s="746" t="s">
        <v>3285</v>
      </c>
      <c r="E552" s="747" t="s">
        <v>2442</v>
      </c>
      <c r="F552" s="665" t="s">
        <v>2426</v>
      </c>
      <c r="G552" s="665" t="s">
        <v>2469</v>
      </c>
      <c r="H552" s="665" t="s">
        <v>550</v>
      </c>
      <c r="I552" s="665" t="s">
        <v>2567</v>
      </c>
      <c r="J552" s="665" t="s">
        <v>2568</v>
      </c>
      <c r="K552" s="665" t="s">
        <v>2569</v>
      </c>
      <c r="L552" s="666">
        <v>350</v>
      </c>
      <c r="M552" s="666">
        <v>1400</v>
      </c>
      <c r="N552" s="665">
        <v>4</v>
      </c>
      <c r="O552" s="748">
        <v>4</v>
      </c>
      <c r="P552" s="666">
        <v>1050</v>
      </c>
      <c r="Q552" s="681">
        <v>0.75</v>
      </c>
      <c r="R552" s="665">
        <v>3</v>
      </c>
      <c r="S552" s="681">
        <v>0.75</v>
      </c>
      <c r="T552" s="748">
        <v>3</v>
      </c>
      <c r="U552" s="704">
        <v>0.75</v>
      </c>
    </row>
    <row r="553" spans="1:21" ht="14.4" customHeight="1" x14ac:dyDescent="0.3">
      <c r="A553" s="664">
        <v>31</v>
      </c>
      <c r="B553" s="665" t="s">
        <v>549</v>
      </c>
      <c r="C553" s="665" t="s">
        <v>2429</v>
      </c>
      <c r="D553" s="746" t="s">
        <v>3285</v>
      </c>
      <c r="E553" s="747" t="s">
        <v>2442</v>
      </c>
      <c r="F553" s="665" t="s">
        <v>2426</v>
      </c>
      <c r="G553" s="665" t="s">
        <v>2469</v>
      </c>
      <c r="H553" s="665" t="s">
        <v>550</v>
      </c>
      <c r="I553" s="665" t="s">
        <v>2570</v>
      </c>
      <c r="J553" s="665" t="s">
        <v>2565</v>
      </c>
      <c r="K553" s="665" t="s">
        <v>2571</v>
      </c>
      <c r="L553" s="666">
        <v>58.5</v>
      </c>
      <c r="M553" s="666">
        <v>58.5</v>
      </c>
      <c r="N553" s="665">
        <v>1</v>
      </c>
      <c r="O553" s="748">
        <v>1</v>
      </c>
      <c r="P553" s="666">
        <v>58.5</v>
      </c>
      <c r="Q553" s="681">
        <v>1</v>
      </c>
      <c r="R553" s="665">
        <v>1</v>
      </c>
      <c r="S553" s="681">
        <v>1</v>
      </c>
      <c r="T553" s="748">
        <v>1</v>
      </c>
      <c r="U553" s="704">
        <v>1</v>
      </c>
    </row>
    <row r="554" spans="1:21" ht="14.4" customHeight="1" x14ac:dyDescent="0.3">
      <c r="A554" s="664">
        <v>31</v>
      </c>
      <c r="B554" s="665" t="s">
        <v>549</v>
      </c>
      <c r="C554" s="665" t="s">
        <v>2429</v>
      </c>
      <c r="D554" s="746" t="s">
        <v>3285</v>
      </c>
      <c r="E554" s="747" t="s">
        <v>2442</v>
      </c>
      <c r="F554" s="665" t="s">
        <v>2426</v>
      </c>
      <c r="G554" s="665" t="s">
        <v>2469</v>
      </c>
      <c r="H554" s="665" t="s">
        <v>550</v>
      </c>
      <c r="I554" s="665" t="s">
        <v>2575</v>
      </c>
      <c r="J554" s="665" t="s">
        <v>2576</v>
      </c>
      <c r="K554" s="665" t="s">
        <v>2577</v>
      </c>
      <c r="L554" s="666">
        <v>1000</v>
      </c>
      <c r="M554" s="666">
        <v>1000</v>
      </c>
      <c r="N554" s="665">
        <v>1</v>
      </c>
      <c r="O554" s="748">
        <v>1</v>
      </c>
      <c r="P554" s="666">
        <v>1000</v>
      </c>
      <c r="Q554" s="681">
        <v>1</v>
      </c>
      <c r="R554" s="665">
        <v>1</v>
      </c>
      <c r="S554" s="681">
        <v>1</v>
      </c>
      <c r="T554" s="748">
        <v>1</v>
      </c>
      <c r="U554" s="704">
        <v>1</v>
      </c>
    </row>
    <row r="555" spans="1:21" ht="14.4" customHeight="1" x14ac:dyDescent="0.3">
      <c r="A555" s="664">
        <v>31</v>
      </c>
      <c r="B555" s="665" t="s">
        <v>549</v>
      </c>
      <c r="C555" s="665" t="s">
        <v>2429</v>
      </c>
      <c r="D555" s="746" t="s">
        <v>3285</v>
      </c>
      <c r="E555" s="747" t="s">
        <v>2442</v>
      </c>
      <c r="F555" s="665" t="s">
        <v>2426</v>
      </c>
      <c r="G555" s="665" t="s">
        <v>2469</v>
      </c>
      <c r="H555" s="665" t="s">
        <v>550</v>
      </c>
      <c r="I555" s="665" t="s">
        <v>3009</v>
      </c>
      <c r="J555" s="665" t="s">
        <v>3010</v>
      </c>
      <c r="K555" s="665" t="s">
        <v>3011</v>
      </c>
      <c r="L555" s="666">
        <v>750</v>
      </c>
      <c r="M555" s="666">
        <v>1500</v>
      </c>
      <c r="N555" s="665">
        <v>2</v>
      </c>
      <c r="O555" s="748">
        <v>2</v>
      </c>
      <c r="P555" s="666"/>
      <c r="Q555" s="681">
        <v>0</v>
      </c>
      <c r="R555" s="665"/>
      <c r="S555" s="681">
        <v>0</v>
      </c>
      <c r="T555" s="748"/>
      <c r="U555" s="704">
        <v>0</v>
      </c>
    </row>
    <row r="556" spans="1:21" ht="14.4" customHeight="1" x14ac:dyDescent="0.3">
      <c r="A556" s="664">
        <v>31</v>
      </c>
      <c r="B556" s="665" t="s">
        <v>549</v>
      </c>
      <c r="C556" s="665" t="s">
        <v>2429</v>
      </c>
      <c r="D556" s="746" t="s">
        <v>3285</v>
      </c>
      <c r="E556" s="747" t="s">
        <v>2442</v>
      </c>
      <c r="F556" s="665" t="s">
        <v>2426</v>
      </c>
      <c r="G556" s="665" t="s">
        <v>2473</v>
      </c>
      <c r="H556" s="665" t="s">
        <v>550</v>
      </c>
      <c r="I556" s="665" t="s">
        <v>2581</v>
      </c>
      <c r="J556" s="665" t="s">
        <v>2582</v>
      </c>
      <c r="K556" s="665" t="s">
        <v>2583</v>
      </c>
      <c r="L556" s="666">
        <v>260</v>
      </c>
      <c r="M556" s="666">
        <v>780</v>
      </c>
      <c r="N556" s="665">
        <v>3</v>
      </c>
      <c r="O556" s="748">
        <v>2</v>
      </c>
      <c r="P556" s="666">
        <v>780</v>
      </c>
      <c r="Q556" s="681">
        <v>1</v>
      </c>
      <c r="R556" s="665">
        <v>3</v>
      </c>
      <c r="S556" s="681">
        <v>1</v>
      </c>
      <c r="T556" s="748">
        <v>2</v>
      </c>
      <c r="U556" s="704">
        <v>1</v>
      </c>
    </row>
    <row r="557" spans="1:21" ht="14.4" customHeight="1" x14ac:dyDescent="0.3">
      <c r="A557" s="664">
        <v>31</v>
      </c>
      <c r="B557" s="665" t="s">
        <v>549</v>
      </c>
      <c r="C557" s="665" t="s">
        <v>2429</v>
      </c>
      <c r="D557" s="746" t="s">
        <v>3285</v>
      </c>
      <c r="E557" s="747" t="s">
        <v>2442</v>
      </c>
      <c r="F557" s="665" t="s">
        <v>2426</v>
      </c>
      <c r="G557" s="665" t="s">
        <v>2473</v>
      </c>
      <c r="H557" s="665" t="s">
        <v>550</v>
      </c>
      <c r="I557" s="665" t="s">
        <v>2474</v>
      </c>
      <c r="J557" s="665" t="s">
        <v>2475</v>
      </c>
      <c r="K557" s="665" t="s">
        <v>2476</v>
      </c>
      <c r="L557" s="666">
        <v>200</v>
      </c>
      <c r="M557" s="666">
        <v>800</v>
      </c>
      <c r="N557" s="665">
        <v>4</v>
      </c>
      <c r="O557" s="748">
        <v>2</v>
      </c>
      <c r="P557" s="666">
        <v>800</v>
      </c>
      <c r="Q557" s="681">
        <v>1</v>
      </c>
      <c r="R557" s="665">
        <v>4</v>
      </c>
      <c r="S557" s="681">
        <v>1</v>
      </c>
      <c r="T557" s="748">
        <v>2</v>
      </c>
      <c r="U557" s="704">
        <v>1</v>
      </c>
    </row>
    <row r="558" spans="1:21" ht="14.4" customHeight="1" x14ac:dyDescent="0.3">
      <c r="A558" s="664">
        <v>31</v>
      </c>
      <c r="B558" s="665" t="s">
        <v>549</v>
      </c>
      <c r="C558" s="665" t="s">
        <v>2429</v>
      </c>
      <c r="D558" s="746" t="s">
        <v>3285</v>
      </c>
      <c r="E558" s="747" t="s">
        <v>2443</v>
      </c>
      <c r="F558" s="665" t="s">
        <v>2424</v>
      </c>
      <c r="G558" s="665" t="s">
        <v>2504</v>
      </c>
      <c r="H558" s="665" t="s">
        <v>550</v>
      </c>
      <c r="I558" s="665" t="s">
        <v>1013</v>
      </c>
      <c r="J558" s="665" t="s">
        <v>2505</v>
      </c>
      <c r="K558" s="665" t="s">
        <v>2506</v>
      </c>
      <c r="L558" s="666">
        <v>0</v>
      </c>
      <c r="M558" s="666">
        <v>0</v>
      </c>
      <c r="N558" s="665">
        <v>1</v>
      </c>
      <c r="O558" s="748">
        <v>0.5</v>
      </c>
      <c r="P558" s="666">
        <v>0</v>
      </c>
      <c r="Q558" s="681"/>
      <c r="R558" s="665">
        <v>1</v>
      </c>
      <c r="S558" s="681">
        <v>1</v>
      </c>
      <c r="T558" s="748">
        <v>0.5</v>
      </c>
      <c r="U558" s="704">
        <v>1</v>
      </c>
    </row>
    <row r="559" spans="1:21" ht="14.4" customHeight="1" x14ac:dyDescent="0.3">
      <c r="A559" s="664">
        <v>31</v>
      </c>
      <c r="B559" s="665" t="s">
        <v>549</v>
      </c>
      <c r="C559" s="665" t="s">
        <v>2429</v>
      </c>
      <c r="D559" s="746" t="s">
        <v>3285</v>
      </c>
      <c r="E559" s="747" t="s">
        <v>2443</v>
      </c>
      <c r="F559" s="665" t="s">
        <v>2424</v>
      </c>
      <c r="G559" s="665" t="s">
        <v>2770</v>
      </c>
      <c r="H559" s="665" t="s">
        <v>550</v>
      </c>
      <c r="I559" s="665" t="s">
        <v>3012</v>
      </c>
      <c r="J559" s="665" t="s">
        <v>2772</v>
      </c>
      <c r="K559" s="665" t="s">
        <v>3013</v>
      </c>
      <c r="L559" s="666">
        <v>38.08</v>
      </c>
      <c r="M559" s="666">
        <v>76.16</v>
      </c>
      <c r="N559" s="665">
        <v>2</v>
      </c>
      <c r="O559" s="748">
        <v>1.5</v>
      </c>
      <c r="P559" s="666"/>
      <c r="Q559" s="681">
        <v>0</v>
      </c>
      <c r="R559" s="665"/>
      <c r="S559" s="681">
        <v>0</v>
      </c>
      <c r="T559" s="748"/>
      <c r="U559" s="704">
        <v>0</v>
      </c>
    </row>
    <row r="560" spans="1:21" ht="14.4" customHeight="1" x14ac:dyDescent="0.3">
      <c r="A560" s="664">
        <v>31</v>
      </c>
      <c r="B560" s="665" t="s">
        <v>549</v>
      </c>
      <c r="C560" s="665" t="s">
        <v>2429</v>
      </c>
      <c r="D560" s="746" t="s">
        <v>3285</v>
      </c>
      <c r="E560" s="747" t="s">
        <v>2443</v>
      </c>
      <c r="F560" s="665" t="s">
        <v>2424</v>
      </c>
      <c r="G560" s="665" t="s">
        <v>2509</v>
      </c>
      <c r="H560" s="665" t="s">
        <v>550</v>
      </c>
      <c r="I560" s="665" t="s">
        <v>1413</v>
      </c>
      <c r="J560" s="665" t="s">
        <v>1414</v>
      </c>
      <c r="K560" s="665" t="s">
        <v>2510</v>
      </c>
      <c r="L560" s="666">
        <v>132.97999999999999</v>
      </c>
      <c r="M560" s="666">
        <v>1063.8399999999999</v>
      </c>
      <c r="N560" s="665">
        <v>8</v>
      </c>
      <c r="O560" s="748">
        <v>3.5</v>
      </c>
      <c r="P560" s="666">
        <v>797.87999999999988</v>
      </c>
      <c r="Q560" s="681">
        <v>0.75</v>
      </c>
      <c r="R560" s="665">
        <v>6</v>
      </c>
      <c r="S560" s="681">
        <v>0.75</v>
      </c>
      <c r="T560" s="748">
        <v>2.5</v>
      </c>
      <c r="U560" s="704">
        <v>0.7142857142857143</v>
      </c>
    </row>
    <row r="561" spans="1:21" ht="14.4" customHeight="1" x14ac:dyDescent="0.3">
      <c r="A561" s="664">
        <v>31</v>
      </c>
      <c r="B561" s="665" t="s">
        <v>549</v>
      </c>
      <c r="C561" s="665" t="s">
        <v>2429</v>
      </c>
      <c r="D561" s="746" t="s">
        <v>3285</v>
      </c>
      <c r="E561" s="747" t="s">
        <v>2443</v>
      </c>
      <c r="F561" s="665" t="s">
        <v>2424</v>
      </c>
      <c r="G561" s="665" t="s">
        <v>2658</v>
      </c>
      <c r="H561" s="665" t="s">
        <v>550</v>
      </c>
      <c r="I561" s="665" t="s">
        <v>1656</v>
      </c>
      <c r="J561" s="665" t="s">
        <v>2659</v>
      </c>
      <c r="K561" s="665" t="s">
        <v>2660</v>
      </c>
      <c r="L561" s="666">
        <v>38.56</v>
      </c>
      <c r="M561" s="666">
        <v>77.12</v>
      </c>
      <c r="N561" s="665">
        <v>2</v>
      </c>
      <c r="O561" s="748">
        <v>0.5</v>
      </c>
      <c r="P561" s="666">
        <v>77.12</v>
      </c>
      <c r="Q561" s="681">
        <v>1</v>
      </c>
      <c r="R561" s="665">
        <v>2</v>
      </c>
      <c r="S561" s="681">
        <v>1</v>
      </c>
      <c r="T561" s="748">
        <v>0.5</v>
      </c>
      <c r="U561" s="704">
        <v>1</v>
      </c>
    </row>
    <row r="562" spans="1:21" ht="14.4" customHeight="1" x14ac:dyDescent="0.3">
      <c r="A562" s="664">
        <v>31</v>
      </c>
      <c r="B562" s="665" t="s">
        <v>549</v>
      </c>
      <c r="C562" s="665" t="s">
        <v>2429</v>
      </c>
      <c r="D562" s="746" t="s">
        <v>3285</v>
      </c>
      <c r="E562" s="747" t="s">
        <v>2443</v>
      </c>
      <c r="F562" s="665" t="s">
        <v>2424</v>
      </c>
      <c r="G562" s="665" t="s">
        <v>2455</v>
      </c>
      <c r="H562" s="665" t="s">
        <v>1188</v>
      </c>
      <c r="I562" s="665" t="s">
        <v>2684</v>
      </c>
      <c r="J562" s="665" t="s">
        <v>1345</v>
      </c>
      <c r="K562" s="665" t="s">
        <v>2685</v>
      </c>
      <c r="L562" s="666">
        <v>407.55</v>
      </c>
      <c r="M562" s="666">
        <v>407.55</v>
      </c>
      <c r="N562" s="665">
        <v>1</v>
      </c>
      <c r="O562" s="748">
        <v>1</v>
      </c>
      <c r="P562" s="666"/>
      <c r="Q562" s="681">
        <v>0</v>
      </c>
      <c r="R562" s="665"/>
      <c r="S562" s="681">
        <v>0</v>
      </c>
      <c r="T562" s="748"/>
      <c r="U562" s="704">
        <v>0</v>
      </c>
    </row>
    <row r="563" spans="1:21" ht="14.4" customHeight="1" x14ac:dyDescent="0.3">
      <c r="A563" s="664">
        <v>31</v>
      </c>
      <c r="B563" s="665" t="s">
        <v>549</v>
      </c>
      <c r="C563" s="665" t="s">
        <v>2429</v>
      </c>
      <c r="D563" s="746" t="s">
        <v>3285</v>
      </c>
      <c r="E563" s="747" t="s">
        <v>2443</v>
      </c>
      <c r="F563" s="665" t="s">
        <v>2424</v>
      </c>
      <c r="G563" s="665" t="s">
        <v>2455</v>
      </c>
      <c r="H563" s="665" t="s">
        <v>1188</v>
      </c>
      <c r="I563" s="665" t="s">
        <v>2456</v>
      </c>
      <c r="J563" s="665" t="s">
        <v>1345</v>
      </c>
      <c r="K563" s="665" t="s">
        <v>2457</v>
      </c>
      <c r="L563" s="666">
        <v>543.39</v>
      </c>
      <c r="M563" s="666">
        <v>5977.2899999999991</v>
      </c>
      <c r="N563" s="665">
        <v>11</v>
      </c>
      <c r="O563" s="748">
        <v>7.5</v>
      </c>
      <c r="P563" s="666">
        <v>3803.7299999999996</v>
      </c>
      <c r="Q563" s="681">
        <v>0.63636363636363635</v>
      </c>
      <c r="R563" s="665">
        <v>7</v>
      </c>
      <c r="S563" s="681">
        <v>0.63636363636363635</v>
      </c>
      <c r="T563" s="748">
        <v>6</v>
      </c>
      <c r="U563" s="704">
        <v>0.8</v>
      </c>
    </row>
    <row r="564" spans="1:21" ht="14.4" customHeight="1" x14ac:dyDescent="0.3">
      <c r="A564" s="664">
        <v>31</v>
      </c>
      <c r="B564" s="665" t="s">
        <v>549</v>
      </c>
      <c r="C564" s="665" t="s">
        <v>2429</v>
      </c>
      <c r="D564" s="746" t="s">
        <v>3285</v>
      </c>
      <c r="E564" s="747" t="s">
        <v>2443</v>
      </c>
      <c r="F564" s="665" t="s">
        <v>2424</v>
      </c>
      <c r="G564" s="665" t="s">
        <v>2455</v>
      </c>
      <c r="H564" s="665" t="s">
        <v>1188</v>
      </c>
      <c r="I564" s="665" t="s">
        <v>2515</v>
      </c>
      <c r="J564" s="665" t="s">
        <v>1345</v>
      </c>
      <c r="K564" s="665" t="s">
        <v>2250</v>
      </c>
      <c r="L564" s="666">
        <v>815.1</v>
      </c>
      <c r="M564" s="666">
        <v>6520.8</v>
      </c>
      <c r="N564" s="665">
        <v>8</v>
      </c>
      <c r="O564" s="748">
        <v>4</v>
      </c>
      <c r="P564" s="666">
        <v>6520.8</v>
      </c>
      <c r="Q564" s="681">
        <v>1</v>
      </c>
      <c r="R564" s="665">
        <v>8</v>
      </c>
      <c r="S564" s="681">
        <v>1</v>
      </c>
      <c r="T564" s="748">
        <v>4</v>
      </c>
      <c r="U564" s="704">
        <v>1</v>
      </c>
    </row>
    <row r="565" spans="1:21" ht="14.4" customHeight="1" x14ac:dyDescent="0.3">
      <c r="A565" s="664">
        <v>31</v>
      </c>
      <c r="B565" s="665" t="s">
        <v>549</v>
      </c>
      <c r="C565" s="665" t="s">
        <v>2429</v>
      </c>
      <c r="D565" s="746" t="s">
        <v>3285</v>
      </c>
      <c r="E565" s="747" t="s">
        <v>2443</v>
      </c>
      <c r="F565" s="665" t="s">
        <v>2424</v>
      </c>
      <c r="G565" s="665" t="s">
        <v>2519</v>
      </c>
      <c r="H565" s="665" t="s">
        <v>1188</v>
      </c>
      <c r="I565" s="665" t="s">
        <v>1197</v>
      </c>
      <c r="J565" s="665" t="s">
        <v>578</v>
      </c>
      <c r="K565" s="665" t="s">
        <v>2315</v>
      </c>
      <c r="L565" s="666">
        <v>36.54</v>
      </c>
      <c r="M565" s="666">
        <v>182.7</v>
      </c>
      <c r="N565" s="665">
        <v>5</v>
      </c>
      <c r="O565" s="748">
        <v>4</v>
      </c>
      <c r="P565" s="666">
        <v>36.54</v>
      </c>
      <c r="Q565" s="681">
        <v>0.2</v>
      </c>
      <c r="R565" s="665">
        <v>1</v>
      </c>
      <c r="S565" s="681">
        <v>0.2</v>
      </c>
      <c r="T565" s="748">
        <v>1</v>
      </c>
      <c r="U565" s="704">
        <v>0.25</v>
      </c>
    </row>
    <row r="566" spans="1:21" ht="14.4" customHeight="1" x14ac:dyDescent="0.3">
      <c r="A566" s="664">
        <v>31</v>
      </c>
      <c r="B566" s="665" t="s">
        <v>549</v>
      </c>
      <c r="C566" s="665" t="s">
        <v>2429</v>
      </c>
      <c r="D566" s="746" t="s">
        <v>3285</v>
      </c>
      <c r="E566" s="747" t="s">
        <v>2443</v>
      </c>
      <c r="F566" s="665" t="s">
        <v>2424</v>
      </c>
      <c r="G566" s="665" t="s">
        <v>2519</v>
      </c>
      <c r="H566" s="665" t="s">
        <v>550</v>
      </c>
      <c r="I566" s="665" t="s">
        <v>2520</v>
      </c>
      <c r="J566" s="665" t="s">
        <v>578</v>
      </c>
      <c r="K566" s="665" t="s">
        <v>2521</v>
      </c>
      <c r="L566" s="666">
        <v>36.54</v>
      </c>
      <c r="M566" s="666">
        <v>36.54</v>
      </c>
      <c r="N566" s="665">
        <v>1</v>
      </c>
      <c r="O566" s="748">
        <v>1</v>
      </c>
      <c r="P566" s="666">
        <v>36.54</v>
      </c>
      <c r="Q566" s="681">
        <v>1</v>
      </c>
      <c r="R566" s="665">
        <v>1</v>
      </c>
      <c r="S566" s="681">
        <v>1</v>
      </c>
      <c r="T566" s="748">
        <v>1</v>
      </c>
      <c r="U566" s="704">
        <v>1</v>
      </c>
    </row>
    <row r="567" spans="1:21" ht="14.4" customHeight="1" x14ac:dyDescent="0.3">
      <c r="A567" s="664">
        <v>31</v>
      </c>
      <c r="B567" s="665" t="s">
        <v>549</v>
      </c>
      <c r="C567" s="665" t="s">
        <v>2429</v>
      </c>
      <c r="D567" s="746" t="s">
        <v>3285</v>
      </c>
      <c r="E567" s="747" t="s">
        <v>2443</v>
      </c>
      <c r="F567" s="665" t="s">
        <v>2424</v>
      </c>
      <c r="G567" s="665" t="s">
        <v>2522</v>
      </c>
      <c r="H567" s="665" t="s">
        <v>550</v>
      </c>
      <c r="I567" s="665" t="s">
        <v>1025</v>
      </c>
      <c r="J567" s="665" t="s">
        <v>674</v>
      </c>
      <c r="K567" s="665" t="s">
        <v>2686</v>
      </c>
      <c r="L567" s="666">
        <v>28.81</v>
      </c>
      <c r="M567" s="666">
        <v>28.81</v>
      </c>
      <c r="N567" s="665">
        <v>1</v>
      </c>
      <c r="O567" s="748">
        <v>1</v>
      </c>
      <c r="P567" s="666"/>
      <c r="Q567" s="681">
        <v>0</v>
      </c>
      <c r="R567" s="665"/>
      <c r="S567" s="681">
        <v>0</v>
      </c>
      <c r="T567" s="748"/>
      <c r="U567" s="704">
        <v>0</v>
      </c>
    </row>
    <row r="568" spans="1:21" ht="14.4" customHeight="1" x14ac:dyDescent="0.3">
      <c r="A568" s="664">
        <v>31</v>
      </c>
      <c r="B568" s="665" t="s">
        <v>549</v>
      </c>
      <c r="C568" s="665" t="s">
        <v>2429</v>
      </c>
      <c r="D568" s="746" t="s">
        <v>3285</v>
      </c>
      <c r="E568" s="747" t="s">
        <v>2443</v>
      </c>
      <c r="F568" s="665" t="s">
        <v>2424</v>
      </c>
      <c r="G568" s="665" t="s">
        <v>2850</v>
      </c>
      <c r="H568" s="665" t="s">
        <v>550</v>
      </c>
      <c r="I568" s="665" t="s">
        <v>2851</v>
      </c>
      <c r="J568" s="665" t="s">
        <v>2852</v>
      </c>
      <c r="K568" s="665" t="s">
        <v>2853</v>
      </c>
      <c r="L568" s="666">
        <v>54.55</v>
      </c>
      <c r="M568" s="666">
        <v>109.1</v>
      </c>
      <c r="N568" s="665">
        <v>2</v>
      </c>
      <c r="O568" s="748">
        <v>0.5</v>
      </c>
      <c r="P568" s="666">
        <v>109.1</v>
      </c>
      <c r="Q568" s="681">
        <v>1</v>
      </c>
      <c r="R568" s="665">
        <v>2</v>
      </c>
      <c r="S568" s="681">
        <v>1</v>
      </c>
      <c r="T568" s="748">
        <v>0.5</v>
      </c>
      <c r="U568" s="704">
        <v>1</v>
      </c>
    </row>
    <row r="569" spans="1:21" ht="14.4" customHeight="1" x14ac:dyDescent="0.3">
      <c r="A569" s="664">
        <v>31</v>
      </c>
      <c r="B569" s="665" t="s">
        <v>549</v>
      </c>
      <c r="C569" s="665" t="s">
        <v>2429</v>
      </c>
      <c r="D569" s="746" t="s">
        <v>3285</v>
      </c>
      <c r="E569" s="747" t="s">
        <v>2443</v>
      </c>
      <c r="F569" s="665" t="s">
        <v>2424</v>
      </c>
      <c r="G569" s="665" t="s">
        <v>2458</v>
      </c>
      <c r="H569" s="665" t="s">
        <v>550</v>
      </c>
      <c r="I569" s="665" t="s">
        <v>696</v>
      </c>
      <c r="J569" s="665" t="s">
        <v>2459</v>
      </c>
      <c r="K569" s="665" t="s">
        <v>2460</v>
      </c>
      <c r="L569" s="666">
        <v>0</v>
      </c>
      <c r="M569" s="666">
        <v>0</v>
      </c>
      <c r="N569" s="665">
        <v>10</v>
      </c>
      <c r="O569" s="748">
        <v>4</v>
      </c>
      <c r="P569" s="666">
        <v>0</v>
      </c>
      <c r="Q569" s="681"/>
      <c r="R569" s="665">
        <v>8</v>
      </c>
      <c r="S569" s="681">
        <v>0.8</v>
      </c>
      <c r="T569" s="748">
        <v>3</v>
      </c>
      <c r="U569" s="704">
        <v>0.75</v>
      </c>
    </row>
    <row r="570" spans="1:21" ht="14.4" customHeight="1" x14ac:dyDescent="0.3">
      <c r="A570" s="664">
        <v>31</v>
      </c>
      <c r="B570" s="665" t="s">
        <v>549</v>
      </c>
      <c r="C570" s="665" t="s">
        <v>2429</v>
      </c>
      <c r="D570" s="746" t="s">
        <v>3285</v>
      </c>
      <c r="E570" s="747" t="s">
        <v>2443</v>
      </c>
      <c r="F570" s="665" t="s">
        <v>2426</v>
      </c>
      <c r="G570" s="665" t="s">
        <v>2461</v>
      </c>
      <c r="H570" s="665" t="s">
        <v>550</v>
      </c>
      <c r="I570" s="665" t="s">
        <v>2462</v>
      </c>
      <c r="J570" s="665" t="s">
        <v>2463</v>
      </c>
      <c r="K570" s="665" t="s">
        <v>2464</v>
      </c>
      <c r="L570" s="666">
        <v>35.130000000000003</v>
      </c>
      <c r="M570" s="666">
        <v>105.39000000000001</v>
      </c>
      <c r="N570" s="665">
        <v>3</v>
      </c>
      <c r="O570" s="748">
        <v>3</v>
      </c>
      <c r="P570" s="666">
        <v>70.260000000000005</v>
      </c>
      <c r="Q570" s="681">
        <v>0.66666666666666663</v>
      </c>
      <c r="R570" s="665">
        <v>2</v>
      </c>
      <c r="S570" s="681">
        <v>0.66666666666666663</v>
      </c>
      <c r="T570" s="748">
        <v>2</v>
      </c>
      <c r="U570" s="704">
        <v>0.66666666666666663</v>
      </c>
    </row>
    <row r="571" spans="1:21" ht="14.4" customHeight="1" x14ac:dyDescent="0.3">
      <c r="A571" s="664">
        <v>31</v>
      </c>
      <c r="B571" s="665" t="s">
        <v>549</v>
      </c>
      <c r="C571" s="665" t="s">
        <v>2429</v>
      </c>
      <c r="D571" s="746" t="s">
        <v>3285</v>
      </c>
      <c r="E571" s="747" t="s">
        <v>2443</v>
      </c>
      <c r="F571" s="665" t="s">
        <v>2426</v>
      </c>
      <c r="G571" s="665" t="s">
        <v>2461</v>
      </c>
      <c r="H571" s="665" t="s">
        <v>550</v>
      </c>
      <c r="I571" s="665" t="s">
        <v>2971</v>
      </c>
      <c r="J571" s="665" t="s">
        <v>2463</v>
      </c>
      <c r="K571" s="665" t="s">
        <v>2972</v>
      </c>
      <c r="L571" s="666">
        <v>38.24</v>
      </c>
      <c r="M571" s="666">
        <v>38.24</v>
      </c>
      <c r="N571" s="665">
        <v>1</v>
      </c>
      <c r="O571" s="748">
        <v>1</v>
      </c>
      <c r="P571" s="666"/>
      <c r="Q571" s="681">
        <v>0</v>
      </c>
      <c r="R571" s="665"/>
      <c r="S571" s="681">
        <v>0</v>
      </c>
      <c r="T571" s="748"/>
      <c r="U571" s="704">
        <v>0</v>
      </c>
    </row>
    <row r="572" spans="1:21" ht="14.4" customHeight="1" x14ac:dyDescent="0.3">
      <c r="A572" s="664">
        <v>31</v>
      </c>
      <c r="B572" s="665" t="s">
        <v>549</v>
      </c>
      <c r="C572" s="665" t="s">
        <v>2429</v>
      </c>
      <c r="D572" s="746" t="s">
        <v>3285</v>
      </c>
      <c r="E572" s="747" t="s">
        <v>2443</v>
      </c>
      <c r="F572" s="665" t="s">
        <v>2426</v>
      </c>
      <c r="G572" s="665" t="s">
        <v>2469</v>
      </c>
      <c r="H572" s="665" t="s">
        <v>550</v>
      </c>
      <c r="I572" s="665" t="s">
        <v>2555</v>
      </c>
      <c r="J572" s="665" t="s">
        <v>2556</v>
      </c>
      <c r="K572" s="665" t="s">
        <v>2557</v>
      </c>
      <c r="L572" s="666">
        <v>492.18</v>
      </c>
      <c r="M572" s="666">
        <v>492.18</v>
      </c>
      <c r="N572" s="665">
        <v>1</v>
      </c>
      <c r="O572" s="748">
        <v>1</v>
      </c>
      <c r="P572" s="666">
        <v>492.18</v>
      </c>
      <c r="Q572" s="681">
        <v>1</v>
      </c>
      <c r="R572" s="665">
        <v>1</v>
      </c>
      <c r="S572" s="681">
        <v>1</v>
      </c>
      <c r="T572" s="748">
        <v>1</v>
      </c>
      <c r="U572" s="704">
        <v>1</v>
      </c>
    </row>
    <row r="573" spans="1:21" ht="14.4" customHeight="1" x14ac:dyDescent="0.3">
      <c r="A573" s="664">
        <v>31</v>
      </c>
      <c r="B573" s="665" t="s">
        <v>549</v>
      </c>
      <c r="C573" s="665" t="s">
        <v>2429</v>
      </c>
      <c r="D573" s="746" t="s">
        <v>3285</v>
      </c>
      <c r="E573" s="747" t="s">
        <v>2443</v>
      </c>
      <c r="F573" s="665" t="s">
        <v>2426</v>
      </c>
      <c r="G573" s="665" t="s">
        <v>2469</v>
      </c>
      <c r="H573" s="665" t="s">
        <v>550</v>
      </c>
      <c r="I573" s="665" t="s">
        <v>2696</v>
      </c>
      <c r="J573" s="665" t="s">
        <v>2697</v>
      </c>
      <c r="K573" s="665" t="s">
        <v>2698</v>
      </c>
      <c r="L573" s="666">
        <v>347.81</v>
      </c>
      <c r="M573" s="666">
        <v>347.81</v>
      </c>
      <c r="N573" s="665">
        <v>1</v>
      </c>
      <c r="O573" s="748">
        <v>1</v>
      </c>
      <c r="P573" s="666">
        <v>347.81</v>
      </c>
      <c r="Q573" s="681">
        <v>1</v>
      </c>
      <c r="R573" s="665">
        <v>1</v>
      </c>
      <c r="S573" s="681">
        <v>1</v>
      </c>
      <c r="T573" s="748">
        <v>1</v>
      </c>
      <c r="U573" s="704">
        <v>1</v>
      </c>
    </row>
    <row r="574" spans="1:21" ht="14.4" customHeight="1" x14ac:dyDescent="0.3">
      <c r="A574" s="664">
        <v>31</v>
      </c>
      <c r="B574" s="665" t="s">
        <v>549</v>
      </c>
      <c r="C574" s="665" t="s">
        <v>2429</v>
      </c>
      <c r="D574" s="746" t="s">
        <v>3285</v>
      </c>
      <c r="E574" s="747" t="s">
        <v>2443</v>
      </c>
      <c r="F574" s="665" t="s">
        <v>2426</v>
      </c>
      <c r="G574" s="665" t="s">
        <v>2469</v>
      </c>
      <c r="H574" s="665" t="s">
        <v>550</v>
      </c>
      <c r="I574" s="665" t="s">
        <v>2558</v>
      </c>
      <c r="J574" s="665" t="s">
        <v>2559</v>
      </c>
      <c r="K574" s="665" t="s">
        <v>2560</v>
      </c>
      <c r="L574" s="666">
        <v>320.25</v>
      </c>
      <c r="M574" s="666">
        <v>320.25</v>
      </c>
      <c r="N574" s="665">
        <v>1</v>
      </c>
      <c r="O574" s="748">
        <v>1</v>
      </c>
      <c r="P574" s="666">
        <v>320.25</v>
      </c>
      <c r="Q574" s="681">
        <v>1</v>
      </c>
      <c r="R574" s="665">
        <v>1</v>
      </c>
      <c r="S574" s="681">
        <v>1</v>
      </c>
      <c r="T574" s="748">
        <v>1</v>
      </c>
      <c r="U574" s="704">
        <v>1</v>
      </c>
    </row>
    <row r="575" spans="1:21" ht="14.4" customHeight="1" x14ac:dyDescent="0.3">
      <c r="A575" s="664">
        <v>31</v>
      </c>
      <c r="B575" s="665" t="s">
        <v>549</v>
      </c>
      <c r="C575" s="665" t="s">
        <v>2429</v>
      </c>
      <c r="D575" s="746" t="s">
        <v>3285</v>
      </c>
      <c r="E575" s="747" t="s">
        <v>2443</v>
      </c>
      <c r="F575" s="665" t="s">
        <v>2426</v>
      </c>
      <c r="G575" s="665" t="s">
        <v>2469</v>
      </c>
      <c r="H575" s="665" t="s">
        <v>550</v>
      </c>
      <c r="I575" s="665" t="s">
        <v>2561</v>
      </c>
      <c r="J575" s="665" t="s">
        <v>2562</v>
      </c>
      <c r="K575" s="665" t="s">
        <v>2563</v>
      </c>
      <c r="L575" s="666">
        <v>245.43</v>
      </c>
      <c r="M575" s="666">
        <v>736.29</v>
      </c>
      <c r="N575" s="665">
        <v>3</v>
      </c>
      <c r="O575" s="748">
        <v>3</v>
      </c>
      <c r="P575" s="666">
        <v>736.29</v>
      </c>
      <c r="Q575" s="681">
        <v>1</v>
      </c>
      <c r="R575" s="665">
        <v>3</v>
      </c>
      <c r="S575" s="681">
        <v>1</v>
      </c>
      <c r="T575" s="748">
        <v>3</v>
      </c>
      <c r="U575" s="704">
        <v>1</v>
      </c>
    </row>
    <row r="576" spans="1:21" ht="14.4" customHeight="1" x14ac:dyDescent="0.3">
      <c r="A576" s="664">
        <v>31</v>
      </c>
      <c r="B576" s="665" t="s">
        <v>549</v>
      </c>
      <c r="C576" s="665" t="s">
        <v>2429</v>
      </c>
      <c r="D576" s="746" t="s">
        <v>3285</v>
      </c>
      <c r="E576" s="747" t="s">
        <v>2443</v>
      </c>
      <c r="F576" s="665" t="s">
        <v>2426</v>
      </c>
      <c r="G576" s="665" t="s">
        <v>2469</v>
      </c>
      <c r="H576" s="665" t="s">
        <v>550</v>
      </c>
      <c r="I576" s="665" t="s">
        <v>3014</v>
      </c>
      <c r="J576" s="665" t="s">
        <v>3015</v>
      </c>
      <c r="K576" s="665" t="s">
        <v>3016</v>
      </c>
      <c r="L576" s="666">
        <v>400</v>
      </c>
      <c r="M576" s="666">
        <v>400</v>
      </c>
      <c r="N576" s="665">
        <v>1</v>
      </c>
      <c r="O576" s="748">
        <v>1</v>
      </c>
      <c r="P576" s="666">
        <v>400</v>
      </c>
      <c r="Q576" s="681">
        <v>1</v>
      </c>
      <c r="R576" s="665">
        <v>1</v>
      </c>
      <c r="S576" s="681">
        <v>1</v>
      </c>
      <c r="T576" s="748">
        <v>1</v>
      </c>
      <c r="U576" s="704">
        <v>1</v>
      </c>
    </row>
    <row r="577" spans="1:21" ht="14.4" customHeight="1" x14ac:dyDescent="0.3">
      <c r="A577" s="664">
        <v>31</v>
      </c>
      <c r="B577" s="665" t="s">
        <v>549</v>
      </c>
      <c r="C577" s="665" t="s">
        <v>2429</v>
      </c>
      <c r="D577" s="746" t="s">
        <v>3285</v>
      </c>
      <c r="E577" s="747" t="s">
        <v>2443</v>
      </c>
      <c r="F577" s="665" t="s">
        <v>2426</v>
      </c>
      <c r="G577" s="665" t="s">
        <v>2469</v>
      </c>
      <c r="H577" s="665" t="s">
        <v>550</v>
      </c>
      <c r="I577" s="665" t="s">
        <v>2807</v>
      </c>
      <c r="J577" s="665" t="s">
        <v>2565</v>
      </c>
      <c r="K577" s="665" t="s">
        <v>2808</v>
      </c>
      <c r="L577" s="666">
        <v>50.5</v>
      </c>
      <c r="M577" s="666">
        <v>151.5</v>
      </c>
      <c r="N577" s="665">
        <v>3</v>
      </c>
      <c r="O577" s="748">
        <v>3</v>
      </c>
      <c r="P577" s="666">
        <v>151.5</v>
      </c>
      <c r="Q577" s="681">
        <v>1</v>
      </c>
      <c r="R577" s="665">
        <v>3</v>
      </c>
      <c r="S577" s="681">
        <v>1</v>
      </c>
      <c r="T577" s="748">
        <v>3</v>
      </c>
      <c r="U577" s="704">
        <v>1</v>
      </c>
    </row>
    <row r="578" spans="1:21" ht="14.4" customHeight="1" x14ac:dyDescent="0.3">
      <c r="A578" s="664">
        <v>31</v>
      </c>
      <c r="B578" s="665" t="s">
        <v>549</v>
      </c>
      <c r="C578" s="665" t="s">
        <v>2429</v>
      </c>
      <c r="D578" s="746" t="s">
        <v>3285</v>
      </c>
      <c r="E578" s="747" t="s">
        <v>2443</v>
      </c>
      <c r="F578" s="665" t="s">
        <v>2426</v>
      </c>
      <c r="G578" s="665" t="s">
        <v>2469</v>
      </c>
      <c r="H578" s="665" t="s">
        <v>550</v>
      </c>
      <c r="I578" s="665" t="s">
        <v>2470</v>
      </c>
      <c r="J578" s="665" t="s">
        <v>2471</v>
      </c>
      <c r="K578" s="665" t="s">
        <v>2472</v>
      </c>
      <c r="L578" s="666">
        <v>971.25</v>
      </c>
      <c r="M578" s="666">
        <v>2913.75</v>
      </c>
      <c r="N578" s="665">
        <v>3</v>
      </c>
      <c r="O578" s="748">
        <v>3</v>
      </c>
      <c r="P578" s="666">
        <v>2913.75</v>
      </c>
      <c r="Q578" s="681">
        <v>1</v>
      </c>
      <c r="R578" s="665">
        <v>3</v>
      </c>
      <c r="S578" s="681">
        <v>1</v>
      </c>
      <c r="T578" s="748">
        <v>3</v>
      </c>
      <c r="U578" s="704">
        <v>1</v>
      </c>
    </row>
    <row r="579" spans="1:21" ht="14.4" customHeight="1" x14ac:dyDescent="0.3">
      <c r="A579" s="664">
        <v>31</v>
      </c>
      <c r="B579" s="665" t="s">
        <v>549</v>
      </c>
      <c r="C579" s="665" t="s">
        <v>2429</v>
      </c>
      <c r="D579" s="746" t="s">
        <v>3285</v>
      </c>
      <c r="E579" s="747" t="s">
        <v>2443</v>
      </c>
      <c r="F579" s="665" t="s">
        <v>2426</v>
      </c>
      <c r="G579" s="665" t="s">
        <v>2469</v>
      </c>
      <c r="H579" s="665" t="s">
        <v>550</v>
      </c>
      <c r="I579" s="665" t="s">
        <v>2567</v>
      </c>
      <c r="J579" s="665" t="s">
        <v>2568</v>
      </c>
      <c r="K579" s="665" t="s">
        <v>2569</v>
      </c>
      <c r="L579" s="666">
        <v>350</v>
      </c>
      <c r="M579" s="666">
        <v>2450</v>
      </c>
      <c r="N579" s="665">
        <v>7</v>
      </c>
      <c r="O579" s="748">
        <v>7</v>
      </c>
      <c r="P579" s="666">
        <v>2100</v>
      </c>
      <c r="Q579" s="681">
        <v>0.8571428571428571</v>
      </c>
      <c r="R579" s="665">
        <v>6</v>
      </c>
      <c r="S579" s="681">
        <v>0.8571428571428571</v>
      </c>
      <c r="T579" s="748">
        <v>6</v>
      </c>
      <c r="U579" s="704">
        <v>0.8571428571428571</v>
      </c>
    </row>
    <row r="580" spans="1:21" ht="14.4" customHeight="1" x14ac:dyDescent="0.3">
      <c r="A580" s="664">
        <v>31</v>
      </c>
      <c r="B580" s="665" t="s">
        <v>549</v>
      </c>
      <c r="C580" s="665" t="s">
        <v>2429</v>
      </c>
      <c r="D580" s="746" t="s">
        <v>3285</v>
      </c>
      <c r="E580" s="747" t="s">
        <v>2443</v>
      </c>
      <c r="F580" s="665" t="s">
        <v>2426</v>
      </c>
      <c r="G580" s="665" t="s">
        <v>2469</v>
      </c>
      <c r="H580" s="665" t="s">
        <v>550</v>
      </c>
      <c r="I580" s="665" t="s">
        <v>2575</v>
      </c>
      <c r="J580" s="665" t="s">
        <v>2576</v>
      </c>
      <c r="K580" s="665" t="s">
        <v>2577</v>
      </c>
      <c r="L580" s="666">
        <v>1000</v>
      </c>
      <c r="M580" s="666">
        <v>3000</v>
      </c>
      <c r="N580" s="665">
        <v>3</v>
      </c>
      <c r="O580" s="748">
        <v>3</v>
      </c>
      <c r="P580" s="666">
        <v>1000</v>
      </c>
      <c r="Q580" s="681">
        <v>0.33333333333333331</v>
      </c>
      <c r="R580" s="665">
        <v>1</v>
      </c>
      <c r="S580" s="681">
        <v>0.33333333333333331</v>
      </c>
      <c r="T580" s="748">
        <v>1</v>
      </c>
      <c r="U580" s="704">
        <v>0.33333333333333331</v>
      </c>
    </row>
    <row r="581" spans="1:21" ht="14.4" customHeight="1" x14ac:dyDescent="0.3">
      <c r="A581" s="664">
        <v>31</v>
      </c>
      <c r="B581" s="665" t="s">
        <v>549</v>
      </c>
      <c r="C581" s="665" t="s">
        <v>2429</v>
      </c>
      <c r="D581" s="746" t="s">
        <v>3285</v>
      </c>
      <c r="E581" s="747" t="s">
        <v>2443</v>
      </c>
      <c r="F581" s="665" t="s">
        <v>2426</v>
      </c>
      <c r="G581" s="665" t="s">
        <v>2469</v>
      </c>
      <c r="H581" s="665" t="s">
        <v>550</v>
      </c>
      <c r="I581" s="665" t="s">
        <v>2821</v>
      </c>
      <c r="J581" s="665" t="s">
        <v>2822</v>
      </c>
      <c r="K581" s="665" t="s">
        <v>2823</v>
      </c>
      <c r="L581" s="666">
        <v>250</v>
      </c>
      <c r="M581" s="666">
        <v>250</v>
      </c>
      <c r="N581" s="665">
        <v>1</v>
      </c>
      <c r="O581" s="748">
        <v>1</v>
      </c>
      <c r="P581" s="666">
        <v>250</v>
      </c>
      <c r="Q581" s="681">
        <v>1</v>
      </c>
      <c r="R581" s="665">
        <v>1</v>
      </c>
      <c r="S581" s="681">
        <v>1</v>
      </c>
      <c r="T581" s="748">
        <v>1</v>
      </c>
      <c r="U581" s="704">
        <v>1</v>
      </c>
    </row>
    <row r="582" spans="1:21" ht="14.4" customHeight="1" x14ac:dyDescent="0.3">
      <c r="A582" s="664">
        <v>31</v>
      </c>
      <c r="B582" s="665" t="s">
        <v>549</v>
      </c>
      <c r="C582" s="665" t="s">
        <v>2429</v>
      </c>
      <c r="D582" s="746" t="s">
        <v>3285</v>
      </c>
      <c r="E582" s="747" t="s">
        <v>2443</v>
      </c>
      <c r="F582" s="665" t="s">
        <v>2426</v>
      </c>
      <c r="G582" s="665" t="s">
        <v>2469</v>
      </c>
      <c r="H582" s="665" t="s">
        <v>550</v>
      </c>
      <c r="I582" s="665" t="s">
        <v>2832</v>
      </c>
      <c r="J582" s="665" t="s">
        <v>2833</v>
      </c>
      <c r="K582" s="665" t="s">
        <v>2834</v>
      </c>
      <c r="L582" s="666">
        <v>600</v>
      </c>
      <c r="M582" s="666">
        <v>600</v>
      </c>
      <c r="N582" s="665">
        <v>1</v>
      </c>
      <c r="O582" s="748">
        <v>1</v>
      </c>
      <c r="P582" s="666"/>
      <c r="Q582" s="681">
        <v>0</v>
      </c>
      <c r="R582" s="665"/>
      <c r="S582" s="681">
        <v>0</v>
      </c>
      <c r="T582" s="748"/>
      <c r="U582" s="704">
        <v>0</v>
      </c>
    </row>
    <row r="583" spans="1:21" ht="14.4" customHeight="1" x14ac:dyDescent="0.3">
      <c r="A583" s="664">
        <v>31</v>
      </c>
      <c r="B583" s="665" t="s">
        <v>549</v>
      </c>
      <c r="C583" s="665" t="s">
        <v>2429</v>
      </c>
      <c r="D583" s="746" t="s">
        <v>3285</v>
      </c>
      <c r="E583" s="747" t="s">
        <v>2443</v>
      </c>
      <c r="F583" s="665" t="s">
        <v>2426</v>
      </c>
      <c r="G583" s="665" t="s">
        <v>2473</v>
      </c>
      <c r="H583" s="665" t="s">
        <v>550</v>
      </c>
      <c r="I583" s="665" t="s">
        <v>2581</v>
      </c>
      <c r="J583" s="665" t="s">
        <v>2582</v>
      </c>
      <c r="K583" s="665" t="s">
        <v>2583</v>
      </c>
      <c r="L583" s="666">
        <v>260</v>
      </c>
      <c r="M583" s="666">
        <v>780</v>
      </c>
      <c r="N583" s="665">
        <v>3</v>
      </c>
      <c r="O583" s="748">
        <v>2</v>
      </c>
      <c r="P583" s="666">
        <v>260</v>
      </c>
      <c r="Q583" s="681">
        <v>0.33333333333333331</v>
      </c>
      <c r="R583" s="665">
        <v>1</v>
      </c>
      <c r="S583" s="681">
        <v>0.33333333333333331</v>
      </c>
      <c r="T583" s="748">
        <v>1</v>
      </c>
      <c r="U583" s="704">
        <v>0.5</v>
      </c>
    </row>
    <row r="584" spans="1:21" ht="14.4" customHeight="1" x14ac:dyDescent="0.3">
      <c r="A584" s="664">
        <v>31</v>
      </c>
      <c r="B584" s="665" t="s">
        <v>549</v>
      </c>
      <c r="C584" s="665" t="s">
        <v>2429</v>
      </c>
      <c r="D584" s="746" t="s">
        <v>3285</v>
      </c>
      <c r="E584" s="747" t="s">
        <v>2444</v>
      </c>
      <c r="F584" s="665" t="s">
        <v>2424</v>
      </c>
      <c r="G584" s="665" t="s">
        <v>2454</v>
      </c>
      <c r="H584" s="665" t="s">
        <v>550</v>
      </c>
      <c r="I584" s="665" t="s">
        <v>2645</v>
      </c>
      <c r="J584" s="665" t="s">
        <v>2598</v>
      </c>
      <c r="K584" s="665" t="s">
        <v>2646</v>
      </c>
      <c r="L584" s="666">
        <v>154.36000000000001</v>
      </c>
      <c r="M584" s="666">
        <v>154.36000000000001</v>
      </c>
      <c r="N584" s="665">
        <v>1</v>
      </c>
      <c r="O584" s="748">
        <v>0.5</v>
      </c>
      <c r="P584" s="666">
        <v>154.36000000000001</v>
      </c>
      <c r="Q584" s="681">
        <v>1</v>
      </c>
      <c r="R584" s="665">
        <v>1</v>
      </c>
      <c r="S584" s="681">
        <v>1</v>
      </c>
      <c r="T584" s="748">
        <v>0.5</v>
      </c>
      <c r="U584" s="704">
        <v>1</v>
      </c>
    </row>
    <row r="585" spans="1:21" ht="14.4" customHeight="1" x14ac:dyDescent="0.3">
      <c r="A585" s="664">
        <v>31</v>
      </c>
      <c r="B585" s="665" t="s">
        <v>549</v>
      </c>
      <c r="C585" s="665" t="s">
        <v>2429</v>
      </c>
      <c r="D585" s="746" t="s">
        <v>3285</v>
      </c>
      <c r="E585" s="747" t="s">
        <v>2444</v>
      </c>
      <c r="F585" s="665" t="s">
        <v>2424</v>
      </c>
      <c r="G585" s="665" t="s">
        <v>2454</v>
      </c>
      <c r="H585" s="665" t="s">
        <v>1188</v>
      </c>
      <c r="I585" s="665" t="s">
        <v>1481</v>
      </c>
      <c r="J585" s="665" t="s">
        <v>2088</v>
      </c>
      <c r="K585" s="665" t="s">
        <v>2282</v>
      </c>
      <c r="L585" s="666">
        <v>154.36000000000001</v>
      </c>
      <c r="M585" s="666">
        <v>308.72000000000003</v>
      </c>
      <c r="N585" s="665">
        <v>2</v>
      </c>
      <c r="O585" s="748">
        <v>2</v>
      </c>
      <c r="P585" s="666">
        <v>154.36000000000001</v>
      </c>
      <c r="Q585" s="681">
        <v>0.5</v>
      </c>
      <c r="R585" s="665">
        <v>1</v>
      </c>
      <c r="S585" s="681">
        <v>0.5</v>
      </c>
      <c r="T585" s="748">
        <v>1</v>
      </c>
      <c r="U585" s="704">
        <v>0.5</v>
      </c>
    </row>
    <row r="586" spans="1:21" ht="14.4" customHeight="1" x14ac:dyDescent="0.3">
      <c r="A586" s="664">
        <v>31</v>
      </c>
      <c r="B586" s="665" t="s">
        <v>549</v>
      </c>
      <c r="C586" s="665" t="s">
        <v>2429</v>
      </c>
      <c r="D586" s="746" t="s">
        <v>3285</v>
      </c>
      <c r="E586" s="747" t="s">
        <v>2444</v>
      </c>
      <c r="F586" s="665" t="s">
        <v>2424</v>
      </c>
      <c r="G586" s="665" t="s">
        <v>3017</v>
      </c>
      <c r="H586" s="665" t="s">
        <v>1188</v>
      </c>
      <c r="I586" s="665" t="s">
        <v>3018</v>
      </c>
      <c r="J586" s="665" t="s">
        <v>1219</v>
      </c>
      <c r="K586" s="665" t="s">
        <v>3019</v>
      </c>
      <c r="L586" s="666">
        <v>210.66</v>
      </c>
      <c r="M586" s="666">
        <v>210.66</v>
      </c>
      <c r="N586" s="665">
        <v>1</v>
      </c>
      <c r="O586" s="748">
        <v>1</v>
      </c>
      <c r="P586" s="666">
        <v>210.66</v>
      </c>
      <c r="Q586" s="681">
        <v>1</v>
      </c>
      <c r="R586" s="665">
        <v>1</v>
      </c>
      <c r="S586" s="681">
        <v>1</v>
      </c>
      <c r="T586" s="748">
        <v>1</v>
      </c>
      <c r="U586" s="704">
        <v>1</v>
      </c>
    </row>
    <row r="587" spans="1:21" ht="14.4" customHeight="1" x14ac:dyDescent="0.3">
      <c r="A587" s="664">
        <v>31</v>
      </c>
      <c r="B587" s="665" t="s">
        <v>549</v>
      </c>
      <c r="C587" s="665" t="s">
        <v>2429</v>
      </c>
      <c r="D587" s="746" t="s">
        <v>3285</v>
      </c>
      <c r="E587" s="747" t="s">
        <v>2444</v>
      </c>
      <c r="F587" s="665" t="s">
        <v>2424</v>
      </c>
      <c r="G587" s="665" t="s">
        <v>2495</v>
      </c>
      <c r="H587" s="665" t="s">
        <v>550</v>
      </c>
      <c r="I587" s="665" t="s">
        <v>2496</v>
      </c>
      <c r="J587" s="665" t="s">
        <v>2497</v>
      </c>
      <c r="K587" s="665" t="s">
        <v>2498</v>
      </c>
      <c r="L587" s="666">
        <v>0</v>
      </c>
      <c r="M587" s="666">
        <v>0</v>
      </c>
      <c r="N587" s="665">
        <v>1</v>
      </c>
      <c r="O587" s="748">
        <v>1</v>
      </c>
      <c r="P587" s="666">
        <v>0</v>
      </c>
      <c r="Q587" s="681"/>
      <c r="R587" s="665">
        <v>1</v>
      </c>
      <c r="S587" s="681">
        <v>1</v>
      </c>
      <c r="T587" s="748">
        <v>1</v>
      </c>
      <c r="U587" s="704">
        <v>1</v>
      </c>
    </row>
    <row r="588" spans="1:21" ht="14.4" customHeight="1" x14ac:dyDescent="0.3">
      <c r="A588" s="664">
        <v>31</v>
      </c>
      <c r="B588" s="665" t="s">
        <v>549</v>
      </c>
      <c r="C588" s="665" t="s">
        <v>2429</v>
      </c>
      <c r="D588" s="746" t="s">
        <v>3285</v>
      </c>
      <c r="E588" s="747" t="s">
        <v>2444</v>
      </c>
      <c r="F588" s="665" t="s">
        <v>2424</v>
      </c>
      <c r="G588" s="665" t="s">
        <v>3020</v>
      </c>
      <c r="H588" s="665" t="s">
        <v>550</v>
      </c>
      <c r="I588" s="665" t="s">
        <v>3021</v>
      </c>
      <c r="J588" s="665" t="s">
        <v>3022</v>
      </c>
      <c r="K588" s="665" t="s">
        <v>3023</v>
      </c>
      <c r="L588" s="666">
        <v>0</v>
      </c>
      <c r="M588" s="666">
        <v>0</v>
      </c>
      <c r="N588" s="665">
        <v>1</v>
      </c>
      <c r="O588" s="748">
        <v>0.5</v>
      </c>
      <c r="P588" s="666">
        <v>0</v>
      </c>
      <c r="Q588" s="681"/>
      <c r="R588" s="665">
        <v>1</v>
      </c>
      <c r="S588" s="681">
        <v>1</v>
      </c>
      <c r="T588" s="748">
        <v>0.5</v>
      </c>
      <c r="U588" s="704">
        <v>1</v>
      </c>
    </row>
    <row r="589" spans="1:21" ht="14.4" customHeight="1" x14ac:dyDescent="0.3">
      <c r="A589" s="664">
        <v>31</v>
      </c>
      <c r="B589" s="665" t="s">
        <v>549</v>
      </c>
      <c r="C589" s="665" t="s">
        <v>2429</v>
      </c>
      <c r="D589" s="746" t="s">
        <v>3285</v>
      </c>
      <c r="E589" s="747" t="s">
        <v>2444</v>
      </c>
      <c r="F589" s="665" t="s">
        <v>2424</v>
      </c>
      <c r="G589" s="665" t="s">
        <v>2758</v>
      </c>
      <c r="H589" s="665" t="s">
        <v>550</v>
      </c>
      <c r="I589" s="665" t="s">
        <v>723</v>
      </c>
      <c r="J589" s="665" t="s">
        <v>724</v>
      </c>
      <c r="K589" s="665" t="s">
        <v>2759</v>
      </c>
      <c r="L589" s="666">
        <v>107.27</v>
      </c>
      <c r="M589" s="666">
        <v>107.27</v>
      </c>
      <c r="N589" s="665">
        <v>1</v>
      </c>
      <c r="O589" s="748">
        <v>1</v>
      </c>
      <c r="P589" s="666">
        <v>107.27</v>
      </c>
      <c r="Q589" s="681">
        <v>1</v>
      </c>
      <c r="R589" s="665">
        <v>1</v>
      </c>
      <c r="S589" s="681">
        <v>1</v>
      </c>
      <c r="T589" s="748">
        <v>1</v>
      </c>
      <c r="U589" s="704">
        <v>1</v>
      </c>
    </row>
    <row r="590" spans="1:21" ht="14.4" customHeight="1" x14ac:dyDescent="0.3">
      <c r="A590" s="664">
        <v>31</v>
      </c>
      <c r="B590" s="665" t="s">
        <v>549</v>
      </c>
      <c r="C590" s="665" t="s">
        <v>2429</v>
      </c>
      <c r="D590" s="746" t="s">
        <v>3285</v>
      </c>
      <c r="E590" s="747" t="s">
        <v>2444</v>
      </c>
      <c r="F590" s="665" t="s">
        <v>2424</v>
      </c>
      <c r="G590" s="665" t="s">
        <v>2504</v>
      </c>
      <c r="H590" s="665" t="s">
        <v>550</v>
      </c>
      <c r="I590" s="665" t="s">
        <v>1013</v>
      </c>
      <c r="J590" s="665" t="s">
        <v>2505</v>
      </c>
      <c r="K590" s="665" t="s">
        <v>2506</v>
      </c>
      <c r="L590" s="666">
        <v>0</v>
      </c>
      <c r="M590" s="666">
        <v>0</v>
      </c>
      <c r="N590" s="665">
        <v>2</v>
      </c>
      <c r="O590" s="748">
        <v>1</v>
      </c>
      <c r="P590" s="666">
        <v>0</v>
      </c>
      <c r="Q590" s="681"/>
      <c r="R590" s="665">
        <v>2</v>
      </c>
      <c r="S590" s="681">
        <v>1</v>
      </c>
      <c r="T590" s="748">
        <v>1</v>
      </c>
      <c r="U590" s="704">
        <v>1</v>
      </c>
    </row>
    <row r="591" spans="1:21" ht="14.4" customHeight="1" x14ac:dyDescent="0.3">
      <c r="A591" s="664">
        <v>31</v>
      </c>
      <c r="B591" s="665" t="s">
        <v>549</v>
      </c>
      <c r="C591" s="665" t="s">
        <v>2429</v>
      </c>
      <c r="D591" s="746" t="s">
        <v>3285</v>
      </c>
      <c r="E591" s="747" t="s">
        <v>2444</v>
      </c>
      <c r="F591" s="665" t="s">
        <v>2424</v>
      </c>
      <c r="G591" s="665" t="s">
        <v>2599</v>
      </c>
      <c r="H591" s="665" t="s">
        <v>550</v>
      </c>
      <c r="I591" s="665" t="s">
        <v>975</v>
      </c>
      <c r="J591" s="665" t="s">
        <v>3024</v>
      </c>
      <c r="K591" s="665" t="s">
        <v>3025</v>
      </c>
      <c r="L591" s="666">
        <v>38.47</v>
      </c>
      <c r="M591" s="666">
        <v>38.47</v>
      </c>
      <c r="N591" s="665">
        <v>1</v>
      </c>
      <c r="O591" s="748">
        <v>1</v>
      </c>
      <c r="P591" s="666">
        <v>38.47</v>
      </c>
      <c r="Q591" s="681">
        <v>1</v>
      </c>
      <c r="R591" s="665">
        <v>1</v>
      </c>
      <c r="S591" s="681">
        <v>1</v>
      </c>
      <c r="T591" s="748">
        <v>1</v>
      </c>
      <c r="U591" s="704">
        <v>1</v>
      </c>
    </row>
    <row r="592" spans="1:21" ht="14.4" customHeight="1" x14ac:dyDescent="0.3">
      <c r="A592" s="664">
        <v>31</v>
      </c>
      <c r="B592" s="665" t="s">
        <v>549</v>
      </c>
      <c r="C592" s="665" t="s">
        <v>2429</v>
      </c>
      <c r="D592" s="746" t="s">
        <v>3285</v>
      </c>
      <c r="E592" s="747" t="s">
        <v>2444</v>
      </c>
      <c r="F592" s="665" t="s">
        <v>2424</v>
      </c>
      <c r="G592" s="665" t="s">
        <v>2507</v>
      </c>
      <c r="H592" s="665" t="s">
        <v>550</v>
      </c>
      <c r="I592" s="665" t="s">
        <v>790</v>
      </c>
      <c r="J592" s="665" t="s">
        <v>791</v>
      </c>
      <c r="K592" s="665" t="s">
        <v>2508</v>
      </c>
      <c r="L592" s="666">
        <v>0</v>
      </c>
      <c r="M592" s="666">
        <v>0</v>
      </c>
      <c r="N592" s="665">
        <v>2</v>
      </c>
      <c r="O592" s="748">
        <v>1</v>
      </c>
      <c r="P592" s="666">
        <v>0</v>
      </c>
      <c r="Q592" s="681"/>
      <c r="R592" s="665">
        <v>1</v>
      </c>
      <c r="S592" s="681">
        <v>0.5</v>
      </c>
      <c r="T592" s="748">
        <v>0.5</v>
      </c>
      <c r="U592" s="704">
        <v>0.5</v>
      </c>
    </row>
    <row r="593" spans="1:21" ht="14.4" customHeight="1" x14ac:dyDescent="0.3">
      <c r="A593" s="664">
        <v>31</v>
      </c>
      <c r="B593" s="665" t="s">
        <v>549</v>
      </c>
      <c r="C593" s="665" t="s">
        <v>2429</v>
      </c>
      <c r="D593" s="746" t="s">
        <v>3285</v>
      </c>
      <c r="E593" s="747" t="s">
        <v>2444</v>
      </c>
      <c r="F593" s="665" t="s">
        <v>2424</v>
      </c>
      <c r="G593" s="665" t="s">
        <v>2507</v>
      </c>
      <c r="H593" s="665" t="s">
        <v>550</v>
      </c>
      <c r="I593" s="665" t="s">
        <v>2652</v>
      </c>
      <c r="J593" s="665" t="s">
        <v>791</v>
      </c>
      <c r="K593" s="665" t="s">
        <v>2653</v>
      </c>
      <c r="L593" s="666">
        <v>0</v>
      </c>
      <c r="M593" s="666">
        <v>0</v>
      </c>
      <c r="N593" s="665">
        <v>2</v>
      </c>
      <c r="O593" s="748">
        <v>1.5</v>
      </c>
      <c r="P593" s="666">
        <v>0</v>
      </c>
      <c r="Q593" s="681"/>
      <c r="R593" s="665">
        <v>2</v>
      </c>
      <c r="S593" s="681">
        <v>1</v>
      </c>
      <c r="T593" s="748">
        <v>1.5</v>
      </c>
      <c r="U593" s="704">
        <v>1</v>
      </c>
    </row>
    <row r="594" spans="1:21" ht="14.4" customHeight="1" x14ac:dyDescent="0.3">
      <c r="A594" s="664">
        <v>31</v>
      </c>
      <c r="B594" s="665" t="s">
        <v>549</v>
      </c>
      <c r="C594" s="665" t="s">
        <v>2429</v>
      </c>
      <c r="D594" s="746" t="s">
        <v>3285</v>
      </c>
      <c r="E594" s="747" t="s">
        <v>2444</v>
      </c>
      <c r="F594" s="665" t="s">
        <v>2424</v>
      </c>
      <c r="G594" s="665" t="s">
        <v>2770</v>
      </c>
      <c r="H594" s="665" t="s">
        <v>550</v>
      </c>
      <c r="I594" s="665" t="s">
        <v>2771</v>
      </c>
      <c r="J594" s="665" t="s">
        <v>2772</v>
      </c>
      <c r="K594" s="665" t="s">
        <v>2773</v>
      </c>
      <c r="L594" s="666">
        <v>76.180000000000007</v>
      </c>
      <c r="M594" s="666">
        <v>76.180000000000007</v>
      </c>
      <c r="N594" s="665">
        <v>1</v>
      </c>
      <c r="O594" s="748">
        <v>1</v>
      </c>
      <c r="P594" s="666">
        <v>76.180000000000007</v>
      </c>
      <c r="Q594" s="681">
        <v>1</v>
      </c>
      <c r="R594" s="665">
        <v>1</v>
      </c>
      <c r="S594" s="681">
        <v>1</v>
      </c>
      <c r="T594" s="748">
        <v>1</v>
      </c>
      <c r="U594" s="704">
        <v>1</v>
      </c>
    </row>
    <row r="595" spans="1:21" ht="14.4" customHeight="1" x14ac:dyDescent="0.3">
      <c r="A595" s="664">
        <v>31</v>
      </c>
      <c r="B595" s="665" t="s">
        <v>549</v>
      </c>
      <c r="C595" s="665" t="s">
        <v>2429</v>
      </c>
      <c r="D595" s="746" t="s">
        <v>3285</v>
      </c>
      <c r="E595" s="747" t="s">
        <v>2444</v>
      </c>
      <c r="F595" s="665" t="s">
        <v>2424</v>
      </c>
      <c r="G595" s="665" t="s">
        <v>3026</v>
      </c>
      <c r="H595" s="665" t="s">
        <v>550</v>
      </c>
      <c r="I595" s="665" t="s">
        <v>3027</v>
      </c>
      <c r="J595" s="665" t="s">
        <v>3028</v>
      </c>
      <c r="K595" s="665" t="s">
        <v>3029</v>
      </c>
      <c r="L595" s="666">
        <v>0</v>
      </c>
      <c r="M595" s="666">
        <v>0</v>
      </c>
      <c r="N595" s="665">
        <v>1</v>
      </c>
      <c r="O595" s="748">
        <v>1</v>
      </c>
      <c r="P595" s="666">
        <v>0</v>
      </c>
      <c r="Q595" s="681"/>
      <c r="R595" s="665">
        <v>1</v>
      </c>
      <c r="S595" s="681">
        <v>1</v>
      </c>
      <c r="T595" s="748">
        <v>1</v>
      </c>
      <c r="U595" s="704">
        <v>1</v>
      </c>
    </row>
    <row r="596" spans="1:21" ht="14.4" customHeight="1" x14ac:dyDescent="0.3">
      <c r="A596" s="664">
        <v>31</v>
      </c>
      <c r="B596" s="665" t="s">
        <v>549</v>
      </c>
      <c r="C596" s="665" t="s">
        <v>2429</v>
      </c>
      <c r="D596" s="746" t="s">
        <v>3285</v>
      </c>
      <c r="E596" s="747" t="s">
        <v>2444</v>
      </c>
      <c r="F596" s="665" t="s">
        <v>2424</v>
      </c>
      <c r="G596" s="665" t="s">
        <v>2455</v>
      </c>
      <c r="H596" s="665" t="s">
        <v>1188</v>
      </c>
      <c r="I596" s="665" t="s">
        <v>2456</v>
      </c>
      <c r="J596" s="665" t="s">
        <v>1345</v>
      </c>
      <c r="K596" s="665" t="s">
        <v>2457</v>
      </c>
      <c r="L596" s="666">
        <v>543.39</v>
      </c>
      <c r="M596" s="666">
        <v>10324.41</v>
      </c>
      <c r="N596" s="665">
        <v>19</v>
      </c>
      <c r="O596" s="748">
        <v>13.5</v>
      </c>
      <c r="P596" s="666">
        <v>5433.9</v>
      </c>
      <c r="Q596" s="681">
        <v>0.52631578947368418</v>
      </c>
      <c r="R596" s="665">
        <v>10</v>
      </c>
      <c r="S596" s="681">
        <v>0.52631578947368418</v>
      </c>
      <c r="T596" s="748">
        <v>8</v>
      </c>
      <c r="U596" s="704">
        <v>0.59259259259259256</v>
      </c>
    </row>
    <row r="597" spans="1:21" ht="14.4" customHeight="1" x14ac:dyDescent="0.3">
      <c r="A597" s="664">
        <v>31</v>
      </c>
      <c r="B597" s="665" t="s">
        <v>549</v>
      </c>
      <c r="C597" s="665" t="s">
        <v>2429</v>
      </c>
      <c r="D597" s="746" t="s">
        <v>3285</v>
      </c>
      <c r="E597" s="747" t="s">
        <v>2444</v>
      </c>
      <c r="F597" s="665" t="s">
        <v>2424</v>
      </c>
      <c r="G597" s="665" t="s">
        <v>2455</v>
      </c>
      <c r="H597" s="665" t="s">
        <v>1188</v>
      </c>
      <c r="I597" s="665" t="s">
        <v>3030</v>
      </c>
      <c r="J597" s="665" t="s">
        <v>1345</v>
      </c>
      <c r="K597" s="665" t="s">
        <v>3031</v>
      </c>
      <c r="L597" s="666">
        <v>163.01</v>
      </c>
      <c r="M597" s="666">
        <v>326.02</v>
      </c>
      <c r="N597" s="665">
        <v>2</v>
      </c>
      <c r="O597" s="748">
        <v>1</v>
      </c>
      <c r="P597" s="666"/>
      <c r="Q597" s="681">
        <v>0</v>
      </c>
      <c r="R597" s="665"/>
      <c r="S597" s="681">
        <v>0</v>
      </c>
      <c r="T597" s="748"/>
      <c r="U597" s="704">
        <v>0</v>
      </c>
    </row>
    <row r="598" spans="1:21" ht="14.4" customHeight="1" x14ac:dyDescent="0.3">
      <c r="A598" s="664">
        <v>31</v>
      </c>
      <c r="B598" s="665" t="s">
        <v>549</v>
      </c>
      <c r="C598" s="665" t="s">
        <v>2429</v>
      </c>
      <c r="D598" s="746" t="s">
        <v>3285</v>
      </c>
      <c r="E598" s="747" t="s">
        <v>2444</v>
      </c>
      <c r="F598" s="665" t="s">
        <v>2424</v>
      </c>
      <c r="G598" s="665" t="s">
        <v>2455</v>
      </c>
      <c r="H598" s="665" t="s">
        <v>1188</v>
      </c>
      <c r="I598" s="665" t="s">
        <v>2515</v>
      </c>
      <c r="J598" s="665" t="s">
        <v>1345</v>
      </c>
      <c r="K598" s="665" t="s">
        <v>2250</v>
      </c>
      <c r="L598" s="666">
        <v>815.1</v>
      </c>
      <c r="M598" s="666">
        <v>9781.2000000000007</v>
      </c>
      <c r="N598" s="665">
        <v>12</v>
      </c>
      <c r="O598" s="748">
        <v>7</v>
      </c>
      <c r="P598" s="666">
        <v>8151</v>
      </c>
      <c r="Q598" s="681">
        <v>0.83333333333333326</v>
      </c>
      <c r="R598" s="665">
        <v>10</v>
      </c>
      <c r="S598" s="681">
        <v>0.83333333333333337</v>
      </c>
      <c r="T598" s="748">
        <v>6</v>
      </c>
      <c r="U598" s="704">
        <v>0.8571428571428571</v>
      </c>
    </row>
    <row r="599" spans="1:21" ht="14.4" customHeight="1" x14ac:dyDescent="0.3">
      <c r="A599" s="664">
        <v>31</v>
      </c>
      <c r="B599" s="665" t="s">
        <v>549</v>
      </c>
      <c r="C599" s="665" t="s">
        <v>2429</v>
      </c>
      <c r="D599" s="746" t="s">
        <v>3285</v>
      </c>
      <c r="E599" s="747" t="s">
        <v>2444</v>
      </c>
      <c r="F599" s="665" t="s">
        <v>2424</v>
      </c>
      <c r="G599" s="665" t="s">
        <v>2455</v>
      </c>
      <c r="H599" s="665" t="s">
        <v>1188</v>
      </c>
      <c r="I599" s="665" t="s">
        <v>2516</v>
      </c>
      <c r="J599" s="665" t="s">
        <v>1345</v>
      </c>
      <c r="K599" s="665" t="s">
        <v>2517</v>
      </c>
      <c r="L599" s="666">
        <v>923.74</v>
      </c>
      <c r="M599" s="666">
        <v>3694.96</v>
      </c>
      <c r="N599" s="665">
        <v>4</v>
      </c>
      <c r="O599" s="748">
        <v>1</v>
      </c>
      <c r="P599" s="666">
        <v>3694.96</v>
      </c>
      <c r="Q599" s="681">
        <v>1</v>
      </c>
      <c r="R599" s="665">
        <v>4</v>
      </c>
      <c r="S599" s="681">
        <v>1</v>
      </c>
      <c r="T599" s="748">
        <v>1</v>
      </c>
      <c r="U599" s="704">
        <v>1</v>
      </c>
    </row>
    <row r="600" spans="1:21" ht="14.4" customHeight="1" x14ac:dyDescent="0.3">
      <c r="A600" s="664">
        <v>31</v>
      </c>
      <c r="B600" s="665" t="s">
        <v>549</v>
      </c>
      <c r="C600" s="665" t="s">
        <v>2429</v>
      </c>
      <c r="D600" s="746" t="s">
        <v>3285</v>
      </c>
      <c r="E600" s="747" t="s">
        <v>2444</v>
      </c>
      <c r="F600" s="665" t="s">
        <v>2424</v>
      </c>
      <c r="G600" s="665" t="s">
        <v>2455</v>
      </c>
      <c r="H600" s="665" t="s">
        <v>1188</v>
      </c>
      <c r="I600" s="665" t="s">
        <v>2518</v>
      </c>
      <c r="J600" s="665" t="s">
        <v>1345</v>
      </c>
      <c r="K600" s="665" t="s">
        <v>2457</v>
      </c>
      <c r="L600" s="666">
        <v>543.39</v>
      </c>
      <c r="M600" s="666">
        <v>543.39</v>
      </c>
      <c r="N600" s="665">
        <v>1</v>
      </c>
      <c r="O600" s="748">
        <v>1</v>
      </c>
      <c r="P600" s="666">
        <v>543.39</v>
      </c>
      <c r="Q600" s="681">
        <v>1</v>
      </c>
      <c r="R600" s="665">
        <v>1</v>
      </c>
      <c r="S600" s="681">
        <v>1</v>
      </c>
      <c r="T600" s="748">
        <v>1</v>
      </c>
      <c r="U600" s="704">
        <v>1</v>
      </c>
    </row>
    <row r="601" spans="1:21" ht="14.4" customHeight="1" x14ac:dyDescent="0.3">
      <c r="A601" s="664">
        <v>31</v>
      </c>
      <c r="B601" s="665" t="s">
        <v>549</v>
      </c>
      <c r="C601" s="665" t="s">
        <v>2429</v>
      </c>
      <c r="D601" s="746" t="s">
        <v>3285</v>
      </c>
      <c r="E601" s="747" t="s">
        <v>2444</v>
      </c>
      <c r="F601" s="665" t="s">
        <v>2424</v>
      </c>
      <c r="G601" s="665" t="s">
        <v>2519</v>
      </c>
      <c r="H601" s="665" t="s">
        <v>1188</v>
      </c>
      <c r="I601" s="665" t="s">
        <v>1278</v>
      </c>
      <c r="J601" s="665" t="s">
        <v>578</v>
      </c>
      <c r="K601" s="665" t="s">
        <v>2314</v>
      </c>
      <c r="L601" s="666">
        <v>18.260000000000002</v>
      </c>
      <c r="M601" s="666">
        <v>18.260000000000002</v>
      </c>
      <c r="N601" s="665">
        <v>1</v>
      </c>
      <c r="O601" s="748">
        <v>1</v>
      </c>
      <c r="P601" s="666">
        <v>18.260000000000002</v>
      </c>
      <c r="Q601" s="681">
        <v>1</v>
      </c>
      <c r="R601" s="665">
        <v>1</v>
      </c>
      <c r="S601" s="681">
        <v>1</v>
      </c>
      <c r="T601" s="748">
        <v>1</v>
      </c>
      <c r="U601" s="704">
        <v>1</v>
      </c>
    </row>
    <row r="602" spans="1:21" ht="14.4" customHeight="1" x14ac:dyDescent="0.3">
      <c r="A602" s="664">
        <v>31</v>
      </c>
      <c r="B602" s="665" t="s">
        <v>549</v>
      </c>
      <c r="C602" s="665" t="s">
        <v>2429</v>
      </c>
      <c r="D602" s="746" t="s">
        <v>3285</v>
      </c>
      <c r="E602" s="747" t="s">
        <v>2444</v>
      </c>
      <c r="F602" s="665" t="s">
        <v>2424</v>
      </c>
      <c r="G602" s="665" t="s">
        <v>2519</v>
      </c>
      <c r="H602" s="665" t="s">
        <v>1188</v>
      </c>
      <c r="I602" s="665" t="s">
        <v>1197</v>
      </c>
      <c r="J602" s="665" t="s">
        <v>578</v>
      </c>
      <c r="K602" s="665" t="s">
        <v>2315</v>
      </c>
      <c r="L602" s="666">
        <v>36.54</v>
      </c>
      <c r="M602" s="666">
        <v>146.16</v>
      </c>
      <c r="N602" s="665">
        <v>4</v>
      </c>
      <c r="O602" s="748">
        <v>4</v>
      </c>
      <c r="P602" s="666">
        <v>109.62</v>
      </c>
      <c r="Q602" s="681">
        <v>0.75</v>
      </c>
      <c r="R602" s="665">
        <v>3</v>
      </c>
      <c r="S602" s="681">
        <v>0.75</v>
      </c>
      <c r="T602" s="748">
        <v>3</v>
      </c>
      <c r="U602" s="704">
        <v>0.75</v>
      </c>
    </row>
    <row r="603" spans="1:21" ht="14.4" customHeight="1" x14ac:dyDescent="0.3">
      <c r="A603" s="664">
        <v>31</v>
      </c>
      <c r="B603" s="665" t="s">
        <v>549</v>
      </c>
      <c r="C603" s="665" t="s">
        <v>2429</v>
      </c>
      <c r="D603" s="746" t="s">
        <v>3285</v>
      </c>
      <c r="E603" s="747" t="s">
        <v>2444</v>
      </c>
      <c r="F603" s="665" t="s">
        <v>2424</v>
      </c>
      <c r="G603" s="665" t="s">
        <v>2519</v>
      </c>
      <c r="H603" s="665" t="s">
        <v>550</v>
      </c>
      <c r="I603" s="665" t="s">
        <v>2627</v>
      </c>
      <c r="J603" s="665" t="s">
        <v>578</v>
      </c>
      <c r="K603" s="665" t="s">
        <v>2628</v>
      </c>
      <c r="L603" s="666">
        <v>18.260000000000002</v>
      </c>
      <c r="M603" s="666">
        <v>18.260000000000002</v>
      </c>
      <c r="N603" s="665">
        <v>1</v>
      </c>
      <c r="O603" s="748">
        <v>1</v>
      </c>
      <c r="P603" s="666"/>
      <c r="Q603" s="681">
        <v>0</v>
      </c>
      <c r="R603" s="665"/>
      <c r="S603" s="681">
        <v>0</v>
      </c>
      <c r="T603" s="748"/>
      <c r="U603" s="704">
        <v>0</v>
      </c>
    </row>
    <row r="604" spans="1:21" ht="14.4" customHeight="1" x14ac:dyDescent="0.3">
      <c r="A604" s="664">
        <v>31</v>
      </c>
      <c r="B604" s="665" t="s">
        <v>549</v>
      </c>
      <c r="C604" s="665" t="s">
        <v>2429</v>
      </c>
      <c r="D604" s="746" t="s">
        <v>3285</v>
      </c>
      <c r="E604" s="747" t="s">
        <v>2444</v>
      </c>
      <c r="F604" s="665" t="s">
        <v>2424</v>
      </c>
      <c r="G604" s="665" t="s">
        <v>2522</v>
      </c>
      <c r="H604" s="665" t="s">
        <v>550</v>
      </c>
      <c r="I604" s="665" t="s">
        <v>2523</v>
      </c>
      <c r="J604" s="665" t="s">
        <v>674</v>
      </c>
      <c r="K604" s="665" t="s">
        <v>2524</v>
      </c>
      <c r="L604" s="666">
        <v>57.64</v>
      </c>
      <c r="M604" s="666">
        <v>115.28</v>
      </c>
      <c r="N604" s="665">
        <v>2</v>
      </c>
      <c r="O604" s="748">
        <v>1.5</v>
      </c>
      <c r="P604" s="666">
        <v>57.64</v>
      </c>
      <c r="Q604" s="681">
        <v>0.5</v>
      </c>
      <c r="R604" s="665">
        <v>1</v>
      </c>
      <c r="S604" s="681">
        <v>0.5</v>
      </c>
      <c r="T604" s="748">
        <v>0.5</v>
      </c>
      <c r="U604" s="704">
        <v>0.33333333333333331</v>
      </c>
    </row>
    <row r="605" spans="1:21" ht="14.4" customHeight="1" x14ac:dyDescent="0.3">
      <c r="A605" s="664">
        <v>31</v>
      </c>
      <c r="B605" s="665" t="s">
        <v>549</v>
      </c>
      <c r="C605" s="665" t="s">
        <v>2429</v>
      </c>
      <c r="D605" s="746" t="s">
        <v>3285</v>
      </c>
      <c r="E605" s="747" t="s">
        <v>2444</v>
      </c>
      <c r="F605" s="665" t="s">
        <v>2424</v>
      </c>
      <c r="G605" s="665" t="s">
        <v>2989</v>
      </c>
      <c r="H605" s="665" t="s">
        <v>550</v>
      </c>
      <c r="I605" s="665" t="s">
        <v>2990</v>
      </c>
      <c r="J605" s="665" t="s">
        <v>1111</v>
      </c>
      <c r="K605" s="665" t="s">
        <v>2991</v>
      </c>
      <c r="L605" s="666">
        <v>54.23</v>
      </c>
      <c r="M605" s="666">
        <v>54.23</v>
      </c>
      <c r="N605" s="665">
        <v>1</v>
      </c>
      <c r="O605" s="748">
        <v>0.5</v>
      </c>
      <c r="P605" s="666">
        <v>54.23</v>
      </c>
      <c r="Q605" s="681">
        <v>1</v>
      </c>
      <c r="R605" s="665">
        <v>1</v>
      </c>
      <c r="S605" s="681">
        <v>1</v>
      </c>
      <c r="T605" s="748">
        <v>0.5</v>
      </c>
      <c r="U605" s="704">
        <v>1</v>
      </c>
    </row>
    <row r="606" spans="1:21" ht="14.4" customHeight="1" x14ac:dyDescent="0.3">
      <c r="A606" s="664">
        <v>31</v>
      </c>
      <c r="B606" s="665" t="s">
        <v>549</v>
      </c>
      <c r="C606" s="665" t="s">
        <v>2429</v>
      </c>
      <c r="D606" s="746" t="s">
        <v>3285</v>
      </c>
      <c r="E606" s="747" t="s">
        <v>2444</v>
      </c>
      <c r="F606" s="665" t="s">
        <v>2424</v>
      </c>
      <c r="G606" s="665" t="s">
        <v>3032</v>
      </c>
      <c r="H606" s="665" t="s">
        <v>1188</v>
      </c>
      <c r="I606" s="665" t="s">
        <v>1199</v>
      </c>
      <c r="J606" s="665" t="s">
        <v>2266</v>
      </c>
      <c r="K606" s="665" t="s">
        <v>2267</v>
      </c>
      <c r="L606" s="666">
        <v>96.53</v>
      </c>
      <c r="M606" s="666">
        <v>289.59000000000003</v>
      </c>
      <c r="N606" s="665">
        <v>3</v>
      </c>
      <c r="O606" s="748">
        <v>0.5</v>
      </c>
      <c r="P606" s="666">
        <v>289.59000000000003</v>
      </c>
      <c r="Q606" s="681">
        <v>1</v>
      </c>
      <c r="R606" s="665">
        <v>3</v>
      </c>
      <c r="S606" s="681">
        <v>1</v>
      </c>
      <c r="T606" s="748">
        <v>0.5</v>
      </c>
      <c r="U606" s="704">
        <v>1</v>
      </c>
    </row>
    <row r="607" spans="1:21" ht="14.4" customHeight="1" x14ac:dyDescent="0.3">
      <c r="A607" s="664">
        <v>31</v>
      </c>
      <c r="B607" s="665" t="s">
        <v>549</v>
      </c>
      <c r="C607" s="665" t="s">
        <v>2429</v>
      </c>
      <c r="D607" s="746" t="s">
        <v>3285</v>
      </c>
      <c r="E607" s="747" t="s">
        <v>2444</v>
      </c>
      <c r="F607" s="665" t="s">
        <v>2424</v>
      </c>
      <c r="G607" s="665" t="s">
        <v>2535</v>
      </c>
      <c r="H607" s="665" t="s">
        <v>550</v>
      </c>
      <c r="I607" s="665" t="s">
        <v>1166</v>
      </c>
      <c r="J607" s="665" t="s">
        <v>803</v>
      </c>
      <c r="K607" s="665" t="s">
        <v>2536</v>
      </c>
      <c r="L607" s="666">
        <v>90.53</v>
      </c>
      <c r="M607" s="666">
        <v>90.53</v>
      </c>
      <c r="N607" s="665">
        <v>1</v>
      </c>
      <c r="O607" s="748">
        <v>0.5</v>
      </c>
      <c r="P607" s="666">
        <v>90.53</v>
      </c>
      <c r="Q607" s="681">
        <v>1</v>
      </c>
      <c r="R607" s="665">
        <v>1</v>
      </c>
      <c r="S607" s="681">
        <v>1</v>
      </c>
      <c r="T607" s="748">
        <v>0.5</v>
      </c>
      <c r="U607" s="704">
        <v>1</v>
      </c>
    </row>
    <row r="608" spans="1:21" ht="14.4" customHeight="1" x14ac:dyDescent="0.3">
      <c r="A608" s="664">
        <v>31</v>
      </c>
      <c r="B608" s="665" t="s">
        <v>549</v>
      </c>
      <c r="C608" s="665" t="s">
        <v>2429</v>
      </c>
      <c r="D608" s="746" t="s">
        <v>3285</v>
      </c>
      <c r="E608" s="747" t="s">
        <v>2444</v>
      </c>
      <c r="F608" s="665" t="s">
        <v>2424</v>
      </c>
      <c r="G608" s="665" t="s">
        <v>2458</v>
      </c>
      <c r="H608" s="665" t="s">
        <v>550</v>
      </c>
      <c r="I608" s="665" t="s">
        <v>696</v>
      </c>
      <c r="J608" s="665" t="s">
        <v>2459</v>
      </c>
      <c r="K608" s="665" t="s">
        <v>2460</v>
      </c>
      <c r="L608" s="666">
        <v>0</v>
      </c>
      <c r="M608" s="666">
        <v>0</v>
      </c>
      <c r="N608" s="665">
        <v>13</v>
      </c>
      <c r="O608" s="748">
        <v>11.5</v>
      </c>
      <c r="P608" s="666">
        <v>0</v>
      </c>
      <c r="Q608" s="681"/>
      <c r="R608" s="665">
        <v>9</v>
      </c>
      <c r="S608" s="681">
        <v>0.69230769230769229</v>
      </c>
      <c r="T608" s="748">
        <v>7.5</v>
      </c>
      <c r="U608" s="704">
        <v>0.65217391304347827</v>
      </c>
    </row>
    <row r="609" spans="1:21" ht="14.4" customHeight="1" x14ac:dyDescent="0.3">
      <c r="A609" s="664">
        <v>31</v>
      </c>
      <c r="B609" s="665" t="s">
        <v>549</v>
      </c>
      <c r="C609" s="665" t="s">
        <v>2429</v>
      </c>
      <c r="D609" s="746" t="s">
        <v>3285</v>
      </c>
      <c r="E609" s="747" t="s">
        <v>2444</v>
      </c>
      <c r="F609" s="665" t="s">
        <v>2424</v>
      </c>
      <c r="G609" s="665" t="s">
        <v>2927</v>
      </c>
      <c r="H609" s="665" t="s">
        <v>550</v>
      </c>
      <c r="I609" s="665" t="s">
        <v>704</v>
      </c>
      <c r="J609" s="665" t="s">
        <v>2928</v>
      </c>
      <c r="K609" s="665" t="s">
        <v>2238</v>
      </c>
      <c r="L609" s="666">
        <v>77.13</v>
      </c>
      <c r="M609" s="666">
        <v>77.13</v>
      </c>
      <c r="N609" s="665">
        <v>1</v>
      </c>
      <c r="O609" s="748">
        <v>1</v>
      </c>
      <c r="P609" s="666">
        <v>77.13</v>
      </c>
      <c r="Q609" s="681">
        <v>1</v>
      </c>
      <c r="R609" s="665">
        <v>1</v>
      </c>
      <c r="S609" s="681">
        <v>1</v>
      </c>
      <c r="T609" s="748">
        <v>1</v>
      </c>
      <c r="U609" s="704">
        <v>1</v>
      </c>
    </row>
    <row r="610" spans="1:21" ht="14.4" customHeight="1" x14ac:dyDescent="0.3">
      <c r="A610" s="664">
        <v>31</v>
      </c>
      <c r="B610" s="665" t="s">
        <v>549</v>
      </c>
      <c r="C610" s="665" t="s">
        <v>2429</v>
      </c>
      <c r="D610" s="746" t="s">
        <v>3285</v>
      </c>
      <c r="E610" s="747" t="s">
        <v>2444</v>
      </c>
      <c r="F610" s="665" t="s">
        <v>2424</v>
      </c>
      <c r="G610" s="665" t="s">
        <v>2547</v>
      </c>
      <c r="H610" s="665" t="s">
        <v>550</v>
      </c>
      <c r="I610" s="665" t="s">
        <v>3033</v>
      </c>
      <c r="J610" s="665" t="s">
        <v>901</v>
      </c>
      <c r="K610" s="665" t="s">
        <v>3034</v>
      </c>
      <c r="L610" s="666">
        <v>16.77</v>
      </c>
      <c r="M610" s="666">
        <v>33.54</v>
      </c>
      <c r="N610" s="665">
        <v>2</v>
      </c>
      <c r="O610" s="748">
        <v>1</v>
      </c>
      <c r="P610" s="666">
        <v>33.54</v>
      </c>
      <c r="Q610" s="681">
        <v>1</v>
      </c>
      <c r="R610" s="665">
        <v>2</v>
      </c>
      <c r="S610" s="681">
        <v>1</v>
      </c>
      <c r="T610" s="748">
        <v>1</v>
      </c>
      <c r="U610" s="704">
        <v>1</v>
      </c>
    </row>
    <row r="611" spans="1:21" ht="14.4" customHeight="1" x14ac:dyDescent="0.3">
      <c r="A611" s="664">
        <v>31</v>
      </c>
      <c r="B611" s="665" t="s">
        <v>549</v>
      </c>
      <c r="C611" s="665" t="s">
        <v>2429</v>
      </c>
      <c r="D611" s="746" t="s">
        <v>3285</v>
      </c>
      <c r="E611" s="747" t="s">
        <v>2444</v>
      </c>
      <c r="F611" s="665" t="s">
        <v>2424</v>
      </c>
      <c r="G611" s="665" t="s">
        <v>2547</v>
      </c>
      <c r="H611" s="665" t="s">
        <v>550</v>
      </c>
      <c r="I611" s="665" t="s">
        <v>2548</v>
      </c>
      <c r="J611" s="665" t="s">
        <v>901</v>
      </c>
      <c r="K611" s="665" t="s">
        <v>2549</v>
      </c>
      <c r="L611" s="666">
        <v>33.549999999999997</v>
      </c>
      <c r="M611" s="666">
        <v>100.64999999999999</v>
      </c>
      <c r="N611" s="665">
        <v>3</v>
      </c>
      <c r="O611" s="748">
        <v>2.5</v>
      </c>
      <c r="P611" s="666">
        <v>100.64999999999999</v>
      </c>
      <c r="Q611" s="681">
        <v>1</v>
      </c>
      <c r="R611" s="665">
        <v>3</v>
      </c>
      <c r="S611" s="681">
        <v>1</v>
      </c>
      <c r="T611" s="748">
        <v>2.5</v>
      </c>
      <c r="U611" s="704">
        <v>1</v>
      </c>
    </row>
    <row r="612" spans="1:21" ht="14.4" customHeight="1" x14ac:dyDescent="0.3">
      <c r="A612" s="664">
        <v>31</v>
      </c>
      <c r="B612" s="665" t="s">
        <v>549</v>
      </c>
      <c r="C612" s="665" t="s">
        <v>2429</v>
      </c>
      <c r="D612" s="746" t="s">
        <v>3285</v>
      </c>
      <c r="E612" s="747" t="s">
        <v>2444</v>
      </c>
      <c r="F612" s="665" t="s">
        <v>2424</v>
      </c>
      <c r="G612" s="665" t="s">
        <v>2547</v>
      </c>
      <c r="H612" s="665" t="s">
        <v>550</v>
      </c>
      <c r="I612" s="665" t="s">
        <v>1901</v>
      </c>
      <c r="J612" s="665" t="s">
        <v>1114</v>
      </c>
      <c r="K612" s="665" t="s">
        <v>3035</v>
      </c>
      <c r="L612" s="666">
        <v>33.31</v>
      </c>
      <c r="M612" s="666">
        <v>33.31</v>
      </c>
      <c r="N612" s="665">
        <v>1</v>
      </c>
      <c r="O612" s="748">
        <v>0.5</v>
      </c>
      <c r="P612" s="666">
        <v>33.31</v>
      </c>
      <c r="Q612" s="681">
        <v>1</v>
      </c>
      <c r="R612" s="665">
        <v>1</v>
      </c>
      <c r="S612" s="681">
        <v>1</v>
      </c>
      <c r="T612" s="748">
        <v>0.5</v>
      </c>
      <c r="U612" s="704">
        <v>1</v>
      </c>
    </row>
    <row r="613" spans="1:21" ht="14.4" customHeight="1" x14ac:dyDescent="0.3">
      <c r="A613" s="664">
        <v>31</v>
      </c>
      <c r="B613" s="665" t="s">
        <v>549</v>
      </c>
      <c r="C613" s="665" t="s">
        <v>2429</v>
      </c>
      <c r="D613" s="746" t="s">
        <v>3285</v>
      </c>
      <c r="E613" s="747" t="s">
        <v>2444</v>
      </c>
      <c r="F613" s="665" t="s">
        <v>2424</v>
      </c>
      <c r="G613" s="665" t="s">
        <v>2547</v>
      </c>
      <c r="H613" s="665" t="s">
        <v>550</v>
      </c>
      <c r="I613" s="665" t="s">
        <v>3036</v>
      </c>
      <c r="J613" s="665" t="s">
        <v>901</v>
      </c>
      <c r="K613" s="665" t="s">
        <v>3037</v>
      </c>
      <c r="L613" s="666">
        <v>0</v>
      </c>
      <c r="M613" s="666">
        <v>0</v>
      </c>
      <c r="N613" s="665">
        <v>1</v>
      </c>
      <c r="O613" s="748">
        <v>0.5</v>
      </c>
      <c r="P613" s="666">
        <v>0</v>
      </c>
      <c r="Q613" s="681"/>
      <c r="R613" s="665">
        <v>1</v>
      </c>
      <c r="S613" s="681">
        <v>1</v>
      </c>
      <c r="T613" s="748">
        <v>0.5</v>
      </c>
      <c r="U613" s="704">
        <v>1</v>
      </c>
    </row>
    <row r="614" spans="1:21" ht="14.4" customHeight="1" x14ac:dyDescent="0.3">
      <c r="A614" s="664">
        <v>31</v>
      </c>
      <c r="B614" s="665" t="s">
        <v>549</v>
      </c>
      <c r="C614" s="665" t="s">
        <v>2429</v>
      </c>
      <c r="D614" s="746" t="s">
        <v>3285</v>
      </c>
      <c r="E614" s="747" t="s">
        <v>2444</v>
      </c>
      <c r="F614" s="665" t="s">
        <v>2426</v>
      </c>
      <c r="G614" s="665" t="s">
        <v>3038</v>
      </c>
      <c r="H614" s="665" t="s">
        <v>550</v>
      </c>
      <c r="I614" s="665" t="s">
        <v>3039</v>
      </c>
      <c r="J614" s="665" t="s">
        <v>2739</v>
      </c>
      <c r="K614" s="665"/>
      <c r="L614" s="666">
        <v>2010.55</v>
      </c>
      <c r="M614" s="666">
        <v>4021.1</v>
      </c>
      <c r="N614" s="665">
        <v>2</v>
      </c>
      <c r="O614" s="748">
        <v>2</v>
      </c>
      <c r="P614" s="666">
        <v>4021.1</v>
      </c>
      <c r="Q614" s="681">
        <v>1</v>
      </c>
      <c r="R614" s="665">
        <v>2</v>
      </c>
      <c r="S614" s="681">
        <v>1</v>
      </c>
      <c r="T614" s="748">
        <v>2</v>
      </c>
      <c r="U614" s="704">
        <v>1</v>
      </c>
    </row>
    <row r="615" spans="1:21" ht="14.4" customHeight="1" x14ac:dyDescent="0.3">
      <c r="A615" s="664">
        <v>31</v>
      </c>
      <c r="B615" s="665" t="s">
        <v>549</v>
      </c>
      <c r="C615" s="665" t="s">
        <v>2429</v>
      </c>
      <c r="D615" s="746" t="s">
        <v>3285</v>
      </c>
      <c r="E615" s="747" t="s">
        <v>2444</v>
      </c>
      <c r="F615" s="665" t="s">
        <v>2426</v>
      </c>
      <c r="G615" s="665" t="s">
        <v>2461</v>
      </c>
      <c r="H615" s="665" t="s">
        <v>550</v>
      </c>
      <c r="I615" s="665" t="s">
        <v>2462</v>
      </c>
      <c r="J615" s="665" t="s">
        <v>2463</v>
      </c>
      <c r="K615" s="665" t="s">
        <v>2464</v>
      </c>
      <c r="L615" s="666">
        <v>35.130000000000003</v>
      </c>
      <c r="M615" s="666">
        <v>70.260000000000005</v>
      </c>
      <c r="N615" s="665">
        <v>2</v>
      </c>
      <c r="O615" s="748">
        <v>2</v>
      </c>
      <c r="P615" s="666">
        <v>70.260000000000005</v>
      </c>
      <c r="Q615" s="681">
        <v>1</v>
      </c>
      <c r="R615" s="665">
        <v>2</v>
      </c>
      <c r="S615" s="681">
        <v>1</v>
      </c>
      <c r="T615" s="748">
        <v>2</v>
      </c>
      <c r="U615" s="704">
        <v>1</v>
      </c>
    </row>
    <row r="616" spans="1:21" ht="14.4" customHeight="1" x14ac:dyDescent="0.3">
      <c r="A616" s="664">
        <v>31</v>
      </c>
      <c r="B616" s="665" t="s">
        <v>549</v>
      </c>
      <c r="C616" s="665" t="s">
        <v>2429</v>
      </c>
      <c r="D616" s="746" t="s">
        <v>3285</v>
      </c>
      <c r="E616" s="747" t="s">
        <v>2444</v>
      </c>
      <c r="F616" s="665" t="s">
        <v>2426</v>
      </c>
      <c r="G616" s="665" t="s">
        <v>2461</v>
      </c>
      <c r="H616" s="665" t="s">
        <v>550</v>
      </c>
      <c r="I616" s="665" t="s">
        <v>2859</v>
      </c>
      <c r="J616" s="665" t="s">
        <v>2463</v>
      </c>
      <c r="K616" s="665" t="s">
        <v>2860</v>
      </c>
      <c r="L616" s="666">
        <v>24.77</v>
      </c>
      <c r="M616" s="666">
        <v>49.54</v>
      </c>
      <c r="N616" s="665">
        <v>2</v>
      </c>
      <c r="O616" s="748">
        <v>2</v>
      </c>
      <c r="P616" s="666">
        <v>49.54</v>
      </c>
      <c r="Q616" s="681">
        <v>1</v>
      </c>
      <c r="R616" s="665">
        <v>2</v>
      </c>
      <c r="S616" s="681">
        <v>1</v>
      </c>
      <c r="T616" s="748">
        <v>2</v>
      </c>
      <c r="U616" s="704">
        <v>1</v>
      </c>
    </row>
    <row r="617" spans="1:21" ht="14.4" customHeight="1" x14ac:dyDescent="0.3">
      <c r="A617" s="664">
        <v>31</v>
      </c>
      <c r="B617" s="665" t="s">
        <v>549</v>
      </c>
      <c r="C617" s="665" t="s">
        <v>2429</v>
      </c>
      <c r="D617" s="746" t="s">
        <v>3285</v>
      </c>
      <c r="E617" s="747" t="s">
        <v>2444</v>
      </c>
      <c r="F617" s="665" t="s">
        <v>2426</v>
      </c>
      <c r="G617" s="665" t="s">
        <v>2461</v>
      </c>
      <c r="H617" s="665" t="s">
        <v>550</v>
      </c>
      <c r="I617" s="665" t="s">
        <v>2971</v>
      </c>
      <c r="J617" s="665" t="s">
        <v>2463</v>
      </c>
      <c r="K617" s="665" t="s">
        <v>2972</v>
      </c>
      <c r="L617" s="666">
        <v>38.24</v>
      </c>
      <c r="M617" s="666">
        <v>229.44</v>
      </c>
      <c r="N617" s="665">
        <v>6</v>
      </c>
      <c r="O617" s="748">
        <v>5</v>
      </c>
      <c r="P617" s="666">
        <v>229.44</v>
      </c>
      <c r="Q617" s="681">
        <v>1</v>
      </c>
      <c r="R617" s="665">
        <v>6</v>
      </c>
      <c r="S617" s="681">
        <v>1</v>
      </c>
      <c r="T617" s="748">
        <v>5</v>
      </c>
      <c r="U617" s="704">
        <v>1</v>
      </c>
    </row>
    <row r="618" spans="1:21" ht="14.4" customHeight="1" x14ac:dyDescent="0.3">
      <c r="A618" s="664">
        <v>31</v>
      </c>
      <c r="B618" s="665" t="s">
        <v>549</v>
      </c>
      <c r="C618" s="665" t="s">
        <v>2429</v>
      </c>
      <c r="D618" s="746" t="s">
        <v>3285</v>
      </c>
      <c r="E618" s="747" t="s">
        <v>2444</v>
      </c>
      <c r="F618" s="665" t="s">
        <v>2426</v>
      </c>
      <c r="G618" s="665" t="s">
        <v>2461</v>
      </c>
      <c r="H618" s="665" t="s">
        <v>550</v>
      </c>
      <c r="I618" s="665" t="s">
        <v>2944</v>
      </c>
      <c r="J618" s="665" t="s">
        <v>2862</v>
      </c>
      <c r="K618" s="665" t="s">
        <v>2945</v>
      </c>
      <c r="L618" s="666">
        <v>29.02</v>
      </c>
      <c r="M618" s="666">
        <v>232.16</v>
      </c>
      <c r="N618" s="665">
        <v>8</v>
      </c>
      <c r="O618" s="748">
        <v>4</v>
      </c>
      <c r="P618" s="666">
        <v>116.08</v>
      </c>
      <c r="Q618" s="681">
        <v>0.5</v>
      </c>
      <c r="R618" s="665">
        <v>4</v>
      </c>
      <c r="S618" s="681">
        <v>0.5</v>
      </c>
      <c r="T618" s="748">
        <v>2</v>
      </c>
      <c r="U618" s="704">
        <v>0.5</v>
      </c>
    </row>
    <row r="619" spans="1:21" ht="14.4" customHeight="1" x14ac:dyDescent="0.3">
      <c r="A619" s="664">
        <v>31</v>
      </c>
      <c r="B619" s="665" t="s">
        <v>549</v>
      </c>
      <c r="C619" s="665" t="s">
        <v>2429</v>
      </c>
      <c r="D619" s="746" t="s">
        <v>3285</v>
      </c>
      <c r="E619" s="747" t="s">
        <v>2444</v>
      </c>
      <c r="F619" s="665" t="s">
        <v>2426</v>
      </c>
      <c r="G619" s="665" t="s">
        <v>2469</v>
      </c>
      <c r="H619" s="665" t="s">
        <v>550</v>
      </c>
      <c r="I619" s="665" t="s">
        <v>2552</v>
      </c>
      <c r="J619" s="665" t="s">
        <v>2553</v>
      </c>
      <c r="K619" s="665" t="s">
        <v>2554</v>
      </c>
      <c r="L619" s="666">
        <v>199.5</v>
      </c>
      <c r="M619" s="666">
        <v>199.5</v>
      </c>
      <c r="N619" s="665">
        <v>1</v>
      </c>
      <c r="O619" s="748">
        <v>1</v>
      </c>
      <c r="P619" s="666">
        <v>199.5</v>
      </c>
      <c r="Q619" s="681">
        <v>1</v>
      </c>
      <c r="R619" s="665">
        <v>1</v>
      </c>
      <c r="S619" s="681">
        <v>1</v>
      </c>
      <c r="T619" s="748">
        <v>1</v>
      </c>
      <c r="U619" s="704">
        <v>1</v>
      </c>
    </row>
    <row r="620" spans="1:21" ht="14.4" customHeight="1" x14ac:dyDescent="0.3">
      <c r="A620" s="664">
        <v>31</v>
      </c>
      <c r="B620" s="665" t="s">
        <v>549</v>
      </c>
      <c r="C620" s="665" t="s">
        <v>2429</v>
      </c>
      <c r="D620" s="746" t="s">
        <v>3285</v>
      </c>
      <c r="E620" s="747" t="s">
        <v>2444</v>
      </c>
      <c r="F620" s="665" t="s">
        <v>2426</v>
      </c>
      <c r="G620" s="665" t="s">
        <v>2469</v>
      </c>
      <c r="H620" s="665" t="s">
        <v>550</v>
      </c>
      <c r="I620" s="665" t="s">
        <v>2555</v>
      </c>
      <c r="J620" s="665" t="s">
        <v>2556</v>
      </c>
      <c r="K620" s="665" t="s">
        <v>2557</v>
      </c>
      <c r="L620" s="666">
        <v>492.18</v>
      </c>
      <c r="M620" s="666">
        <v>492.18</v>
      </c>
      <c r="N620" s="665">
        <v>1</v>
      </c>
      <c r="O620" s="748">
        <v>1</v>
      </c>
      <c r="P620" s="666">
        <v>492.18</v>
      </c>
      <c r="Q620" s="681">
        <v>1</v>
      </c>
      <c r="R620" s="665">
        <v>1</v>
      </c>
      <c r="S620" s="681">
        <v>1</v>
      </c>
      <c r="T620" s="748">
        <v>1</v>
      </c>
      <c r="U620" s="704">
        <v>1</v>
      </c>
    </row>
    <row r="621" spans="1:21" ht="14.4" customHeight="1" x14ac:dyDescent="0.3">
      <c r="A621" s="664">
        <v>31</v>
      </c>
      <c r="B621" s="665" t="s">
        <v>549</v>
      </c>
      <c r="C621" s="665" t="s">
        <v>2429</v>
      </c>
      <c r="D621" s="746" t="s">
        <v>3285</v>
      </c>
      <c r="E621" s="747" t="s">
        <v>2444</v>
      </c>
      <c r="F621" s="665" t="s">
        <v>2426</v>
      </c>
      <c r="G621" s="665" t="s">
        <v>2469</v>
      </c>
      <c r="H621" s="665" t="s">
        <v>550</v>
      </c>
      <c r="I621" s="665" t="s">
        <v>2696</v>
      </c>
      <c r="J621" s="665" t="s">
        <v>2697</v>
      </c>
      <c r="K621" s="665" t="s">
        <v>2698</v>
      </c>
      <c r="L621" s="666">
        <v>347.81</v>
      </c>
      <c r="M621" s="666">
        <v>347.81</v>
      </c>
      <c r="N621" s="665">
        <v>1</v>
      </c>
      <c r="O621" s="748">
        <v>1</v>
      </c>
      <c r="P621" s="666">
        <v>347.81</v>
      </c>
      <c r="Q621" s="681">
        <v>1</v>
      </c>
      <c r="R621" s="665">
        <v>1</v>
      </c>
      <c r="S621" s="681">
        <v>1</v>
      </c>
      <c r="T621" s="748">
        <v>1</v>
      </c>
      <c r="U621" s="704">
        <v>1</v>
      </c>
    </row>
    <row r="622" spans="1:21" ht="14.4" customHeight="1" x14ac:dyDescent="0.3">
      <c r="A622" s="664">
        <v>31</v>
      </c>
      <c r="B622" s="665" t="s">
        <v>549</v>
      </c>
      <c r="C622" s="665" t="s">
        <v>2429</v>
      </c>
      <c r="D622" s="746" t="s">
        <v>3285</v>
      </c>
      <c r="E622" s="747" t="s">
        <v>2444</v>
      </c>
      <c r="F622" s="665" t="s">
        <v>2426</v>
      </c>
      <c r="G622" s="665" t="s">
        <v>2469</v>
      </c>
      <c r="H622" s="665" t="s">
        <v>550</v>
      </c>
      <c r="I622" s="665" t="s">
        <v>2558</v>
      </c>
      <c r="J622" s="665" t="s">
        <v>2559</v>
      </c>
      <c r="K622" s="665" t="s">
        <v>2560</v>
      </c>
      <c r="L622" s="666">
        <v>320.25</v>
      </c>
      <c r="M622" s="666">
        <v>320.25</v>
      </c>
      <c r="N622" s="665">
        <v>1</v>
      </c>
      <c r="O622" s="748">
        <v>1</v>
      </c>
      <c r="P622" s="666">
        <v>320.25</v>
      </c>
      <c r="Q622" s="681">
        <v>1</v>
      </c>
      <c r="R622" s="665">
        <v>1</v>
      </c>
      <c r="S622" s="681">
        <v>1</v>
      </c>
      <c r="T622" s="748">
        <v>1</v>
      </c>
      <c r="U622" s="704">
        <v>1</v>
      </c>
    </row>
    <row r="623" spans="1:21" ht="14.4" customHeight="1" x14ac:dyDescent="0.3">
      <c r="A623" s="664">
        <v>31</v>
      </c>
      <c r="B623" s="665" t="s">
        <v>549</v>
      </c>
      <c r="C623" s="665" t="s">
        <v>2429</v>
      </c>
      <c r="D623" s="746" t="s">
        <v>3285</v>
      </c>
      <c r="E623" s="747" t="s">
        <v>2444</v>
      </c>
      <c r="F623" s="665" t="s">
        <v>2426</v>
      </c>
      <c r="G623" s="665" t="s">
        <v>2469</v>
      </c>
      <c r="H623" s="665" t="s">
        <v>550</v>
      </c>
      <c r="I623" s="665" t="s">
        <v>2561</v>
      </c>
      <c r="J623" s="665" t="s">
        <v>2562</v>
      </c>
      <c r="K623" s="665" t="s">
        <v>2563</v>
      </c>
      <c r="L623" s="666">
        <v>245.43</v>
      </c>
      <c r="M623" s="666">
        <v>245.43</v>
      </c>
      <c r="N623" s="665">
        <v>1</v>
      </c>
      <c r="O623" s="748">
        <v>1</v>
      </c>
      <c r="P623" s="666">
        <v>245.43</v>
      </c>
      <c r="Q623" s="681">
        <v>1</v>
      </c>
      <c r="R623" s="665">
        <v>1</v>
      </c>
      <c r="S623" s="681">
        <v>1</v>
      </c>
      <c r="T623" s="748">
        <v>1</v>
      </c>
      <c r="U623" s="704">
        <v>1</v>
      </c>
    </row>
    <row r="624" spans="1:21" ht="14.4" customHeight="1" x14ac:dyDescent="0.3">
      <c r="A624" s="664">
        <v>31</v>
      </c>
      <c r="B624" s="665" t="s">
        <v>549</v>
      </c>
      <c r="C624" s="665" t="s">
        <v>2429</v>
      </c>
      <c r="D624" s="746" t="s">
        <v>3285</v>
      </c>
      <c r="E624" s="747" t="s">
        <v>2444</v>
      </c>
      <c r="F624" s="665" t="s">
        <v>2426</v>
      </c>
      <c r="G624" s="665" t="s">
        <v>2469</v>
      </c>
      <c r="H624" s="665" t="s">
        <v>550</v>
      </c>
      <c r="I624" s="665" t="s">
        <v>2804</v>
      </c>
      <c r="J624" s="665" t="s">
        <v>2805</v>
      </c>
      <c r="K624" s="665" t="s">
        <v>2806</v>
      </c>
      <c r="L624" s="666">
        <v>1575</v>
      </c>
      <c r="M624" s="666">
        <v>3150</v>
      </c>
      <c r="N624" s="665">
        <v>2</v>
      </c>
      <c r="O624" s="748">
        <v>2</v>
      </c>
      <c r="P624" s="666">
        <v>1575</v>
      </c>
      <c r="Q624" s="681">
        <v>0.5</v>
      </c>
      <c r="R624" s="665">
        <v>1</v>
      </c>
      <c r="S624" s="681">
        <v>0.5</v>
      </c>
      <c r="T624" s="748">
        <v>1</v>
      </c>
      <c r="U624" s="704">
        <v>0.5</v>
      </c>
    </row>
    <row r="625" spans="1:21" ht="14.4" customHeight="1" x14ac:dyDescent="0.3">
      <c r="A625" s="664">
        <v>31</v>
      </c>
      <c r="B625" s="665" t="s">
        <v>549</v>
      </c>
      <c r="C625" s="665" t="s">
        <v>2429</v>
      </c>
      <c r="D625" s="746" t="s">
        <v>3285</v>
      </c>
      <c r="E625" s="747" t="s">
        <v>2444</v>
      </c>
      <c r="F625" s="665" t="s">
        <v>2426</v>
      </c>
      <c r="G625" s="665" t="s">
        <v>2469</v>
      </c>
      <c r="H625" s="665" t="s">
        <v>550</v>
      </c>
      <c r="I625" s="665" t="s">
        <v>2807</v>
      </c>
      <c r="J625" s="665" t="s">
        <v>2565</v>
      </c>
      <c r="K625" s="665" t="s">
        <v>2808</v>
      </c>
      <c r="L625" s="666">
        <v>50.5</v>
      </c>
      <c r="M625" s="666">
        <v>50.5</v>
      </c>
      <c r="N625" s="665">
        <v>1</v>
      </c>
      <c r="O625" s="748">
        <v>1</v>
      </c>
      <c r="P625" s="666"/>
      <c r="Q625" s="681">
        <v>0</v>
      </c>
      <c r="R625" s="665"/>
      <c r="S625" s="681">
        <v>0</v>
      </c>
      <c r="T625" s="748"/>
      <c r="U625" s="704">
        <v>0</v>
      </c>
    </row>
    <row r="626" spans="1:21" ht="14.4" customHeight="1" x14ac:dyDescent="0.3">
      <c r="A626" s="664">
        <v>31</v>
      </c>
      <c r="B626" s="665" t="s">
        <v>549</v>
      </c>
      <c r="C626" s="665" t="s">
        <v>2429</v>
      </c>
      <c r="D626" s="746" t="s">
        <v>3285</v>
      </c>
      <c r="E626" s="747" t="s">
        <v>2444</v>
      </c>
      <c r="F626" s="665" t="s">
        <v>2426</v>
      </c>
      <c r="G626" s="665" t="s">
        <v>2469</v>
      </c>
      <c r="H626" s="665" t="s">
        <v>550</v>
      </c>
      <c r="I626" s="665" t="s">
        <v>2564</v>
      </c>
      <c r="J626" s="665" t="s">
        <v>2565</v>
      </c>
      <c r="K626" s="665" t="s">
        <v>2566</v>
      </c>
      <c r="L626" s="666">
        <v>58.5</v>
      </c>
      <c r="M626" s="666">
        <v>117</v>
      </c>
      <c r="N626" s="665">
        <v>2</v>
      </c>
      <c r="O626" s="748">
        <v>2</v>
      </c>
      <c r="P626" s="666">
        <v>117</v>
      </c>
      <c r="Q626" s="681">
        <v>1</v>
      </c>
      <c r="R626" s="665">
        <v>2</v>
      </c>
      <c r="S626" s="681">
        <v>1</v>
      </c>
      <c r="T626" s="748">
        <v>2</v>
      </c>
      <c r="U626" s="704">
        <v>1</v>
      </c>
    </row>
    <row r="627" spans="1:21" ht="14.4" customHeight="1" x14ac:dyDescent="0.3">
      <c r="A627" s="664">
        <v>31</v>
      </c>
      <c r="B627" s="665" t="s">
        <v>549</v>
      </c>
      <c r="C627" s="665" t="s">
        <v>2429</v>
      </c>
      <c r="D627" s="746" t="s">
        <v>3285</v>
      </c>
      <c r="E627" s="747" t="s">
        <v>2444</v>
      </c>
      <c r="F627" s="665" t="s">
        <v>2426</v>
      </c>
      <c r="G627" s="665" t="s">
        <v>2469</v>
      </c>
      <c r="H627" s="665" t="s">
        <v>550</v>
      </c>
      <c r="I627" s="665" t="s">
        <v>2470</v>
      </c>
      <c r="J627" s="665" t="s">
        <v>2471</v>
      </c>
      <c r="K627" s="665" t="s">
        <v>2472</v>
      </c>
      <c r="L627" s="666">
        <v>971.25</v>
      </c>
      <c r="M627" s="666">
        <v>1942.5</v>
      </c>
      <c r="N627" s="665">
        <v>2</v>
      </c>
      <c r="O627" s="748">
        <v>2</v>
      </c>
      <c r="P627" s="666">
        <v>1942.5</v>
      </c>
      <c r="Q627" s="681">
        <v>1</v>
      </c>
      <c r="R627" s="665">
        <v>2</v>
      </c>
      <c r="S627" s="681">
        <v>1</v>
      </c>
      <c r="T627" s="748">
        <v>2</v>
      </c>
      <c r="U627" s="704">
        <v>1</v>
      </c>
    </row>
    <row r="628" spans="1:21" ht="14.4" customHeight="1" x14ac:dyDescent="0.3">
      <c r="A628" s="664">
        <v>31</v>
      </c>
      <c r="B628" s="665" t="s">
        <v>549</v>
      </c>
      <c r="C628" s="665" t="s">
        <v>2429</v>
      </c>
      <c r="D628" s="746" t="s">
        <v>3285</v>
      </c>
      <c r="E628" s="747" t="s">
        <v>2444</v>
      </c>
      <c r="F628" s="665" t="s">
        <v>2426</v>
      </c>
      <c r="G628" s="665" t="s">
        <v>2469</v>
      </c>
      <c r="H628" s="665" t="s">
        <v>550</v>
      </c>
      <c r="I628" s="665" t="s">
        <v>3040</v>
      </c>
      <c r="J628" s="665" t="s">
        <v>2739</v>
      </c>
      <c r="K628" s="665"/>
      <c r="L628" s="666">
        <v>500</v>
      </c>
      <c r="M628" s="666">
        <v>500</v>
      </c>
      <c r="N628" s="665">
        <v>1</v>
      </c>
      <c r="O628" s="748">
        <v>1</v>
      </c>
      <c r="P628" s="666">
        <v>500</v>
      </c>
      <c r="Q628" s="681">
        <v>1</v>
      </c>
      <c r="R628" s="665">
        <v>1</v>
      </c>
      <c r="S628" s="681">
        <v>1</v>
      </c>
      <c r="T628" s="748">
        <v>1</v>
      </c>
      <c r="U628" s="704">
        <v>1</v>
      </c>
    </row>
    <row r="629" spans="1:21" ht="14.4" customHeight="1" x14ac:dyDescent="0.3">
      <c r="A629" s="664">
        <v>31</v>
      </c>
      <c r="B629" s="665" t="s">
        <v>549</v>
      </c>
      <c r="C629" s="665" t="s">
        <v>2429</v>
      </c>
      <c r="D629" s="746" t="s">
        <v>3285</v>
      </c>
      <c r="E629" s="747" t="s">
        <v>2444</v>
      </c>
      <c r="F629" s="665" t="s">
        <v>2426</v>
      </c>
      <c r="G629" s="665" t="s">
        <v>2469</v>
      </c>
      <c r="H629" s="665" t="s">
        <v>550</v>
      </c>
      <c r="I629" s="665" t="s">
        <v>3041</v>
      </c>
      <c r="J629" s="665" t="s">
        <v>3042</v>
      </c>
      <c r="K629" s="665" t="s">
        <v>3043</v>
      </c>
      <c r="L629" s="666">
        <v>1000</v>
      </c>
      <c r="M629" s="666">
        <v>3000</v>
      </c>
      <c r="N629" s="665">
        <v>3</v>
      </c>
      <c r="O629" s="748">
        <v>3</v>
      </c>
      <c r="P629" s="666"/>
      <c r="Q629" s="681">
        <v>0</v>
      </c>
      <c r="R629" s="665"/>
      <c r="S629" s="681">
        <v>0</v>
      </c>
      <c r="T629" s="748"/>
      <c r="U629" s="704">
        <v>0</v>
      </c>
    </row>
    <row r="630" spans="1:21" ht="14.4" customHeight="1" x14ac:dyDescent="0.3">
      <c r="A630" s="664">
        <v>31</v>
      </c>
      <c r="B630" s="665" t="s">
        <v>549</v>
      </c>
      <c r="C630" s="665" t="s">
        <v>2429</v>
      </c>
      <c r="D630" s="746" t="s">
        <v>3285</v>
      </c>
      <c r="E630" s="747" t="s">
        <v>2444</v>
      </c>
      <c r="F630" s="665" t="s">
        <v>2426</v>
      </c>
      <c r="G630" s="665" t="s">
        <v>2469</v>
      </c>
      <c r="H630" s="665" t="s">
        <v>550</v>
      </c>
      <c r="I630" s="665" t="s">
        <v>2640</v>
      </c>
      <c r="J630" s="665" t="s">
        <v>2641</v>
      </c>
      <c r="K630" s="665" t="s">
        <v>2642</v>
      </c>
      <c r="L630" s="666">
        <v>250</v>
      </c>
      <c r="M630" s="666">
        <v>250</v>
      </c>
      <c r="N630" s="665">
        <v>1</v>
      </c>
      <c r="O630" s="748">
        <v>1</v>
      </c>
      <c r="P630" s="666"/>
      <c r="Q630" s="681">
        <v>0</v>
      </c>
      <c r="R630" s="665"/>
      <c r="S630" s="681">
        <v>0</v>
      </c>
      <c r="T630" s="748"/>
      <c r="U630" s="704">
        <v>0</v>
      </c>
    </row>
    <row r="631" spans="1:21" ht="14.4" customHeight="1" x14ac:dyDescent="0.3">
      <c r="A631" s="664">
        <v>31</v>
      </c>
      <c r="B631" s="665" t="s">
        <v>549</v>
      </c>
      <c r="C631" s="665" t="s">
        <v>2429</v>
      </c>
      <c r="D631" s="746" t="s">
        <v>3285</v>
      </c>
      <c r="E631" s="747" t="s">
        <v>2444</v>
      </c>
      <c r="F631" s="665" t="s">
        <v>2426</v>
      </c>
      <c r="G631" s="665" t="s">
        <v>2469</v>
      </c>
      <c r="H631" s="665" t="s">
        <v>550</v>
      </c>
      <c r="I631" s="665" t="s">
        <v>2973</v>
      </c>
      <c r="J631" s="665" t="s">
        <v>2974</v>
      </c>
      <c r="K631" s="665"/>
      <c r="L631" s="666">
        <v>80.349999999999994</v>
      </c>
      <c r="M631" s="666">
        <v>80.349999999999994</v>
      </c>
      <c r="N631" s="665">
        <v>1</v>
      </c>
      <c r="O631" s="748">
        <v>1</v>
      </c>
      <c r="P631" s="666">
        <v>80.349999999999994</v>
      </c>
      <c r="Q631" s="681">
        <v>1</v>
      </c>
      <c r="R631" s="665">
        <v>1</v>
      </c>
      <c r="S631" s="681">
        <v>1</v>
      </c>
      <c r="T631" s="748">
        <v>1</v>
      </c>
      <c r="U631" s="704">
        <v>1</v>
      </c>
    </row>
    <row r="632" spans="1:21" ht="14.4" customHeight="1" x14ac:dyDescent="0.3">
      <c r="A632" s="664">
        <v>31</v>
      </c>
      <c r="B632" s="665" t="s">
        <v>549</v>
      </c>
      <c r="C632" s="665" t="s">
        <v>2429</v>
      </c>
      <c r="D632" s="746" t="s">
        <v>3285</v>
      </c>
      <c r="E632" s="747" t="s">
        <v>2444</v>
      </c>
      <c r="F632" s="665" t="s">
        <v>2426</v>
      </c>
      <c r="G632" s="665" t="s">
        <v>2469</v>
      </c>
      <c r="H632" s="665" t="s">
        <v>550</v>
      </c>
      <c r="I632" s="665" t="s">
        <v>2975</v>
      </c>
      <c r="J632" s="665" t="s">
        <v>2976</v>
      </c>
      <c r="K632" s="665" t="s">
        <v>2977</v>
      </c>
      <c r="L632" s="666">
        <v>600</v>
      </c>
      <c r="M632" s="666">
        <v>1800</v>
      </c>
      <c r="N632" s="665">
        <v>3</v>
      </c>
      <c r="O632" s="748">
        <v>3</v>
      </c>
      <c r="P632" s="666">
        <v>1800</v>
      </c>
      <c r="Q632" s="681">
        <v>1</v>
      </c>
      <c r="R632" s="665">
        <v>3</v>
      </c>
      <c r="S632" s="681">
        <v>1</v>
      </c>
      <c r="T632" s="748">
        <v>3</v>
      </c>
      <c r="U632" s="704">
        <v>1</v>
      </c>
    </row>
    <row r="633" spans="1:21" ht="14.4" customHeight="1" x14ac:dyDescent="0.3">
      <c r="A633" s="664">
        <v>31</v>
      </c>
      <c r="B633" s="665" t="s">
        <v>549</v>
      </c>
      <c r="C633" s="665" t="s">
        <v>2429</v>
      </c>
      <c r="D633" s="746" t="s">
        <v>3285</v>
      </c>
      <c r="E633" s="747" t="s">
        <v>2444</v>
      </c>
      <c r="F633" s="665" t="s">
        <v>2426</v>
      </c>
      <c r="G633" s="665" t="s">
        <v>2469</v>
      </c>
      <c r="H633" s="665" t="s">
        <v>550</v>
      </c>
      <c r="I633" s="665" t="s">
        <v>2567</v>
      </c>
      <c r="J633" s="665" t="s">
        <v>2568</v>
      </c>
      <c r="K633" s="665" t="s">
        <v>2569</v>
      </c>
      <c r="L633" s="666">
        <v>350</v>
      </c>
      <c r="M633" s="666">
        <v>2100</v>
      </c>
      <c r="N633" s="665">
        <v>6</v>
      </c>
      <c r="O633" s="748">
        <v>6</v>
      </c>
      <c r="P633" s="666">
        <v>2100</v>
      </c>
      <c r="Q633" s="681">
        <v>1</v>
      </c>
      <c r="R633" s="665">
        <v>6</v>
      </c>
      <c r="S633" s="681">
        <v>1</v>
      </c>
      <c r="T633" s="748">
        <v>6</v>
      </c>
      <c r="U633" s="704">
        <v>1</v>
      </c>
    </row>
    <row r="634" spans="1:21" ht="14.4" customHeight="1" x14ac:dyDescent="0.3">
      <c r="A634" s="664">
        <v>31</v>
      </c>
      <c r="B634" s="665" t="s">
        <v>549</v>
      </c>
      <c r="C634" s="665" t="s">
        <v>2429</v>
      </c>
      <c r="D634" s="746" t="s">
        <v>3285</v>
      </c>
      <c r="E634" s="747" t="s">
        <v>2444</v>
      </c>
      <c r="F634" s="665" t="s">
        <v>2426</v>
      </c>
      <c r="G634" s="665" t="s">
        <v>2469</v>
      </c>
      <c r="H634" s="665" t="s">
        <v>550</v>
      </c>
      <c r="I634" s="665" t="s">
        <v>2570</v>
      </c>
      <c r="J634" s="665" t="s">
        <v>2565</v>
      </c>
      <c r="K634" s="665" t="s">
        <v>2571</v>
      </c>
      <c r="L634" s="666">
        <v>58.5</v>
      </c>
      <c r="M634" s="666">
        <v>175.5</v>
      </c>
      <c r="N634" s="665">
        <v>3</v>
      </c>
      <c r="O634" s="748">
        <v>3</v>
      </c>
      <c r="P634" s="666">
        <v>175.5</v>
      </c>
      <c r="Q634" s="681">
        <v>1</v>
      </c>
      <c r="R634" s="665">
        <v>3</v>
      </c>
      <c r="S634" s="681">
        <v>1</v>
      </c>
      <c r="T634" s="748">
        <v>3</v>
      </c>
      <c r="U634" s="704">
        <v>1</v>
      </c>
    </row>
    <row r="635" spans="1:21" ht="14.4" customHeight="1" x14ac:dyDescent="0.3">
      <c r="A635" s="664">
        <v>31</v>
      </c>
      <c r="B635" s="665" t="s">
        <v>549</v>
      </c>
      <c r="C635" s="665" t="s">
        <v>2429</v>
      </c>
      <c r="D635" s="746" t="s">
        <v>3285</v>
      </c>
      <c r="E635" s="747" t="s">
        <v>2444</v>
      </c>
      <c r="F635" s="665" t="s">
        <v>2426</v>
      </c>
      <c r="G635" s="665" t="s">
        <v>2469</v>
      </c>
      <c r="H635" s="665" t="s">
        <v>550</v>
      </c>
      <c r="I635" s="665" t="s">
        <v>2575</v>
      </c>
      <c r="J635" s="665" t="s">
        <v>2576</v>
      </c>
      <c r="K635" s="665" t="s">
        <v>2577</v>
      </c>
      <c r="L635" s="666">
        <v>1000</v>
      </c>
      <c r="M635" s="666">
        <v>8000</v>
      </c>
      <c r="N635" s="665">
        <v>8</v>
      </c>
      <c r="O635" s="748">
        <v>8</v>
      </c>
      <c r="P635" s="666">
        <v>6000</v>
      </c>
      <c r="Q635" s="681">
        <v>0.75</v>
      </c>
      <c r="R635" s="665">
        <v>6</v>
      </c>
      <c r="S635" s="681">
        <v>0.75</v>
      </c>
      <c r="T635" s="748">
        <v>6</v>
      </c>
      <c r="U635" s="704">
        <v>0.75</v>
      </c>
    </row>
    <row r="636" spans="1:21" ht="14.4" customHeight="1" x14ac:dyDescent="0.3">
      <c r="A636" s="664">
        <v>31</v>
      </c>
      <c r="B636" s="665" t="s">
        <v>549</v>
      </c>
      <c r="C636" s="665" t="s">
        <v>2429</v>
      </c>
      <c r="D636" s="746" t="s">
        <v>3285</v>
      </c>
      <c r="E636" s="747" t="s">
        <v>2444</v>
      </c>
      <c r="F636" s="665" t="s">
        <v>2426</v>
      </c>
      <c r="G636" s="665" t="s">
        <v>2469</v>
      </c>
      <c r="H636" s="665" t="s">
        <v>550</v>
      </c>
      <c r="I636" s="665" t="s">
        <v>3044</v>
      </c>
      <c r="J636" s="665" t="s">
        <v>3045</v>
      </c>
      <c r="K636" s="665" t="s">
        <v>3046</v>
      </c>
      <c r="L636" s="666">
        <v>600</v>
      </c>
      <c r="M636" s="666">
        <v>600</v>
      </c>
      <c r="N636" s="665">
        <v>1</v>
      </c>
      <c r="O636" s="748">
        <v>1</v>
      </c>
      <c r="P636" s="666"/>
      <c r="Q636" s="681">
        <v>0</v>
      </c>
      <c r="R636" s="665"/>
      <c r="S636" s="681">
        <v>0</v>
      </c>
      <c r="T636" s="748"/>
      <c r="U636" s="704">
        <v>0</v>
      </c>
    </row>
    <row r="637" spans="1:21" ht="14.4" customHeight="1" x14ac:dyDescent="0.3">
      <c r="A637" s="664">
        <v>31</v>
      </c>
      <c r="B637" s="665" t="s">
        <v>549</v>
      </c>
      <c r="C637" s="665" t="s">
        <v>2429</v>
      </c>
      <c r="D637" s="746" t="s">
        <v>3285</v>
      </c>
      <c r="E637" s="747" t="s">
        <v>2444</v>
      </c>
      <c r="F637" s="665" t="s">
        <v>2426</v>
      </c>
      <c r="G637" s="665" t="s">
        <v>2469</v>
      </c>
      <c r="H637" s="665" t="s">
        <v>550</v>
      </c>
      <c r="I637" s="665" t="s">
        <v>2821</v>
      </c>
      <c r="J637" s="665" t="s">
        <v>2822</v>
      </c>
      <c r="K637" s="665" t="s">
        <v>2823</v>
      </c>
      <c r="L637" s="666">
        <v>250</v>
      </c>
      <c r="M637" s="666">
        <v>500</v>
      </c>
      <c r="N637" s="665">
        <v>2</v>
      </c>
      <c r="O637" s="748">
        <v>2</v>
      </c>
      <c r="P637" s="666"/>
      <c r="Q637" s="681">
        <v>0</v>
      </c>
      <c r="R637" s="665"/>
      <c r="S637" s="681">
        <v>0</v>
      </c>
      <c r="T637" s="748"/>
      <c r="U637" s="704">
        <v>0</v>
      </c>
    </row>
    <row r="638" spans="1:21" ht="14.4" customHeight="1" x14ac:dyDescent="0.3">
      <c r="A638" s="664">
        <v>31</v>
      </c>
      <c r="B638" s="665" t="s">
        <v>549</v>
      </c>
      <c r="C638" s="665" t="s">
        <v>2429</v>
      </c>
      <c r="D638" s="746" t="s">
        <v>3285</v>
      </c>
      <c r="E638" s="747" t="s">
        <v>2444</v>
      </c>
      <c r="F638" s="665" t="s">
        <v>2426</v>
      </c>
      <c r="G638" s="665" t="s">
        <v>2469</v>
      </c>
      <c r="H638" s="665" t="s">
        <v>550</v>
      </c>
      <c r="I638" s="665" t="s">
        <v>3047</v>
      </c>
      <c r="J638" s="665" t="s">
        <v>2810</v>
      </c>
      <c r="K638" s="665" t="s">
        <v>3048</v>
      </c>
      <c r="L638" s="666">
        <v>2260</v>
      </c>
      <c r="M638" s="666">
        <v>2260</v>
      </c>
      <c r="N638" s="665">
        <v>1</v>
      </c>
      <c r="O638" s="748">
        <v>1</v>
      </c>
      <c r="P638" s="666"/>
      <c r="Q638" s="681">
        <v>0</v>
      </c>
      <c r="R638" s="665"/>
      <c r="S638" s="681">
        <v>0</v>
      </c>
      <c r="T638" s="748"/>
      <c r="U638" s="704">
        <v>0</v>
      </c>
    </row>
    <row r="639" spans="1:21" ht="14.4" customHeight="1" x14ac:dyDescent="0.3">
      <c r="A639" s="664">
        <v>31</v>
      </c>
      <c r="B639" s="665" t="s">
        <v>549</v>
      </c>
      <c r="C639" s="665" t="s">
        <v>2429</v>
      </c>
      <c r="D639" s="746" t="s">
        <v>3285</v>
      </c>
      <c r="E639" s="747" t="s">
        <v>2444</v>
      </c>
      <c r="F639" s="665" t="s">
        <v>2426</v>
      </c>
      <c r="G639" s="665" t="s">
        <v>2473</v>
      </c>
      <c r="H639" s="665" t="s">
        <v>550</v>
      </c>
      <c r="I639" s="665" t="s">
        <v>2581</v>
      </c>
      <c r="J639" s="665" t="s">
        <v>2582</v>
      </c>
      <c r="K639" s="665" t="s">
        <v>2583</v>
      </c>
      <c r="L639" s="666">
        <v>260</v>
      </c>
      <c r="M639" s="666">
        <v>1820</v>
      </c>
      <c r="N639" s="665">
        <v>7</v>
      </c>
      <c r="O639" s="748">
        <v>4</v>
      </c>
      <c r="P639" s="666">
        <v>1300</v>
      </c>
      <c r="Q639" s="681">
        <v>0.7142857142857143</v>
      </c>
      <c r="R639" s="665">
        <v>5</v>
      </c>
      <c r="S639" s="681">
        <v>0.7142857142857143</v>
      </c>
      <c r="T639" s="748">
        <v>3</v>
      </c>
      <c r="U639" s="704">
        <v>0.75</v>
      </c>
    </row>
    <row r="640" spans="1:21" ht="14.4" customHeight="1" x14ac:dyDescent="0.3">
      <c r="A640" s="664">
        <v>31</v>
      </c>
      <c r="B640" s="665" t="s">
        <v>549</v>
      </c>
      <c r="C640" s="665" t="s">
        <v>2429</v>
      </c>
      <c r="D640" s="746" t="s">
        <v>3285</v>
      </c>
      <c r="E640" s="747" t="s">
        <v>2444</v>
      </c>
      <c r="F640" s="665" t="s">
        <v>2426</v>
      </c>
      <c r="G640" s="665" t="s">
        <v>2473</v>
      </c>
      <c r="H640" s="665" t="s">
        <v>550</v>
      </c>
      <c r="I640" s="665" t="s">
        <v>2474</v>
      </c>
      <c r="J640" s="665" t="s">
        <v>2475</v>
      </c>
      <c r="K640" s="665" t="s">
        <v>2476</v>
      </c>
      <c r="L640" s="666">
        <v>200</v>
      </c>
      <c r="M640" s="666">
        <v>800</v>
      </c>
      <c r="N640" s="665">
        <v>4</v>
      </c>
      <c r="O640" s="748">
        <v>2</v>
      </c>
      <c r="P640" s="666">
        <v>800</v>
      </c>
      <c r="Q640" s="681">
        <v>1</v>
      </c>
      <c r="R640" s="665">
        <v>4</v>
      </c>
      <c r="S640" s="681">
        <v>1</v>
      </c>
      <c r="T640" s="748">
        <v>2</v>
      </c>
      <c r="U640" s="704">
        <v>1</v>
      </c>
    </row>
    <row r="641" spans="1:21" ht="14.4" customHeight="1" x14ac:dyDescent="0.3">
      <c r="A641" s="664">
        <v>31</v>
      </c>
      <c r="B641" s="665" t="s">
        <v>549</v>
      </c>
      <c r="C641" s="665" t="s">
        <v>2429</v>
      </c>
      <c r="D641" s="746" t="s">
        <v>3285</v>
      </c>
      <c r="E641" s="747" t="s">
        <v>2444</v>
      </c>
      <c r="F641" s="665" t="s">
        <v>2426</v>
      </c>
      <c r="G641" s="665" t="s">
        <v>2590</v>
      </c>
      <c r="H641" s="665" t="s">
        <v>550</v>
      </c>
      <c r="I641" s="665" t="s">
        <v>2591</v>
      </c>
      <c r="J641" s="665" t="s">
        <v>2592</v>
      </c>
      <c r="K641" s="665" t="s">
        <v>2593</v>
      </c>
      <c r="L641" s="666">
        <v>0</v>
      </c>
      <c r="M641" s="666">
        <v>0</v>
      </c>
      <c r="N641" s="665">
        <v>1</v>
      </c>
      <c r="O641" s="748">
        <v>1</v>
      </c>
      <c r="P641" s="666"/>
      <c r="Q641" s="681"/>
      <c r="R641" s="665"/>
      <c r="S641" s="681">
        <v>0</v>
      </c>
      <c r="T641" s="748"/>
      <c r="U641" s="704">
        <v>0</v>
      </c>
    </row>
    <row r="642" spans="1:21" ht="14.4" customHeight="1" x14ac:dyDescent="0.3">
      <c r="A642" s="664">
        <v>31</v>
      </c>
      <c r="B642" s="665" t="s">
        <v>549</v>
      </c>
      <c r="C642" s="665" t="s">
        <v>2429</v>
      </c>
      <c r="D642" s="746" t="s">
        <v>3285</v>
      </c>
      <c r="E642" s="747" t="s">
        <v>2445</v>
      </c>
      <c r="F642" s="665" t="s">
        <v>2424</v>
      </c>
      <c r="G642" s="665" t="s">
        <v>3049</v>
      </c>
      <c r="H642" s="665" t="s">
        <v>550</v>
      </c>
      <c r="I642" s="665" t="s">
        <v>3050</v>
      </c>
      <c r="J642" s="665" t="s">
        <v>3051</v>
      </c>
      <c r="K642" s="665" t="s">
        <v>2332</v>
      </c>
      <c r="L642" s="666">
        <v>18.809999999999999</v>
      </c>
      <c r="M642" s="666">
        <v>18.809999999999999</v>
      </c>
      <c r="N642" s="665">
        <v>1</v>
      </c>
      <c r="O642" s="748">
        <v>1</v>
      </c>
      <c r="P642" s="666"/>
      <c r="Q642" s="681">
        <v>0</v>
      </c>
      <c r="R642" s="665"/>
      <c r="S642" s="681">
        <v>0</v>
      </c>
      <c r="T642" s="748"/>
      <c r="U642" s="704">
        <v>0</v>
      </c>
    </row>
    <row r="643" spans="1:21" ht="14.4" customHeight="1" x14ac:dyDescent="0.3">
      <c r="A643" s="664">
        <v>31</v>
      </c>
      <c r="B643" s="665" t="s">
        <v>549</v>
      </c>
      <c r="C643" s="665" t="s">
        <v>2429</v>
      </c>
      <c r="D643" s="746" t="s">
        <v>3285</v>
      </c>
      <c r="E643" s="747" t="s">
        <v>2445</v>
      </c>
      <c r="F643" s="665" t="s">
        <v>2424</v>
      </c>
      <c r="G643" s="665" t="s">
        <v>2477</v>
      </c>
      <c r="H643" s="665" t="s">
        <v>550</v>
      </c>
      <c r="I643" s="665" t="s">
        <v>3052</v>
      </c>
      <c r="J643" s="665" t="s">
        <v>3053</v>
      </c>
      <c r="K643" s="665" t="s">
        <v>3054</v>
      </c>
      <c r="L643" s="666">
        <v>0</v>
      </c>
      <c r="M643" s="666">
        <v>0</v>
      </c>
      <c r="N643" s="665">
        <v>1</v>
      </c>
      <c r="O643" s="748">
        <v>0.5</v>
      </c>
      <c r="P643" s="666">
        <v>0</v>
      </c>
      <c r="Q643" s="681"/>
      <c r="R643" s="665">
        <v>1</v>
      </c>
      <c r="S643" s="681">
        <v>1</v>
      </c>
      <c r="T643" s="748">
        <v>0.5</v>
      </c>
      <c r="U643" s="704">
        <v>1</v>
      </c>
    </row>
    <row r="644" spans="1:21" ht="14.4" customHeight="1" x14ac:dyDescent="0.3">
      <c r="A644" s="664">
        <v>31</v>
      </c>
      <c r="B644" s="665" t="s">
        <v>549</v>
      </c>
      <c r="C644" s="665" t="s">
        <v>2429</v>
      </c>
      <c r="D644" s="746" t="s">
        <v>3285</v>
      </c>
      <c r="E644" s="747" t="s">
        <v>2445</v>
      </c>
      <c r="F644" s="665" t="s">
        <v>2424</v>
      </c>
      <c r="G644" s="665" t="s">
        <v>3055</v>
      </c>
      <c r="H644" s="665" t="s">
        <v>550</v>
      </c>
      <c r="I644" s="665" t="s">
        <v>3056</v>
      </c>
      <c r="J644" s="665" t="s">
        <v>3057</v>
      </c>
      <c r="K644" s="665" t="s">
        <v>3058</v>
      </c>
      <c r="L644" s="666">
        <v>51.43</v>
      </c>
      <c r="M644" s="666">
        <v>51.43</v>
      </c>
      <c r="N644" s="665">
        <v>1</v>
      </c>
      <c r="O644" s="748">
        <v>1</v>
      </c>
      <c r="P644" s="666">
        <v>51.43</v>
      </c>
      <c r="Q644" s="681">
        <v>1</v>
      </c>
      <c r="R644" s="665">
        <v>1</v>
      </c>
      <c r="S644" s="681">
        <v>1</v>
      </c>
      <c r="T644" s="748">
        <v>1</v>
      </c>
      <c r="U644" s="704">
        <v>1</v>
      </c>
    </row>
    <row r="645" spans="1:21" ht="14.4" customHeight="1" x14ac:dyDescent="0.3">
      <c r="A645" s="664">
        <v>31</v>
      </c>
      <c r="B645" s="665" t="s">
        <v>549</v>
      </c>
      <c r="C645" s="665" t="s">
        <v>2429</v>
      </c>
      <c r="D645" s="746" t="s">
        <v>3285</v>
      </c>
      <c r="E645" s="747" t="s">
        <v>2445</v>
      </c>
      <c r="F645" s="665" t="s">
        <v>2424</v>
      </c>
      <c r="G645" s="665" t="s">
        <v>2454</v>
      </c>
      <c r="H645" s="665" t="s">
        <v>1188</v>
      </c>
      <c r="I645" s="665" t="s">
        <v>1485</v>
      </c>
      <c r="J645" s="665" t="s">
        <v>2285</v>
      </c>
      <c r="K645" s="665" t="s">
        <v>2286</v>
      </c>
      <c r="L645" s="666">
        <v>149.52000000000001</v>
      </c>
      <c r="M645" s="666">
        <v>149.52000000000001</v>
      </c>
      <c r="N645" s="665">
        <v>1</v>
      </c>
      <c r="O645" s="748">
        <v>1</v>
      </c>
      <c r="P645" s="666">
        <v>149.52000000000001</v>
      </c>
      <c r="Q645" s="681">
        <v>1</v>
      </c>
      <c r="R645" s="665">
        <v>1</v>
      </c>
      <c r="S645" s="681">
        <v>1</v>
      </c>
      <c r="T645" s="748">
        <v>1</v>
      </c>
      <c r="U645" s="704">
        <v>1</v>
      </c>
    </row>
    <row r="646" spans="1:21" ht="14.4" customHeight="1" x14ac:dyDescent="0.3">
      <c r="A646" s="664">
        <v>31</v>
      </c>
      <c r="B646" s="665" t="s">
        <v>549</v>
      </c>
      <c r="C646" s="665" t="s">
        <v>2429</v>
      </c>
      <c r="D646" s="746" t="s">
        <v>3285</v>
      </c>
      <c r="E646" s="747" t="s">
        <v>2445</v>
      </c>
      <c r="F646" s="665" t="s">
        <v>2424</v>
      </c>
      <c r="G646" s="665" t="s">
        <v>2454</v>
      </c>
      <c r="H646" s="665" t="s">
        <v>1188</v>
      </c>
      <c r="I646" s="665" t="s">
        <v>2087</v>
      </c>
      <c r="J646" s="665" t="s">
        <v>2088</v>
      </c>
      <c r="K646" s="665" t="s">
        <v>2482</v>
      </c>
      <c r="L646" s="666">
        <v>225.06</v>
      </c>
      <c r="M646" s="666">
        <v>450.12</v>
      </c>
      <c r="N646" s="665">
        <v>2</v>
      </c>
      <c r="O646" s="748">
        <v>1.5</v>
      </c>
      <c r="P646" s="666">
        <v>450.12</v>
      </c>
      <c r="Q646" s="681">
        <v>1</v>
      </c>
      <c r="R646" s="665">
        <v>2</v>
      </c>
      <c r="S646" s="681">
        <v>1</v>
      </c>
      <c r="T646" s="748">
        <v>1.5</v>
      </c>
      <c r="U646" s="704">
        <v>1</v>
      </c>
    </row>
    <row r="647" spans="1:21" ht="14.4" customHeight="1" x14ac:dyDescent="0.3">
      <c r="A647" s="664">
        <v>31</v>
      </c>
      <c r="B647" s="665" t="s">
        <v>549</v>
      </c>
      <c r="C647" s="665" t="s">
        <v>2429</v>
      </c>
      <c r="D647" s="746" t="s">
        <v>3285</v>
      </c>
      <c r="E647" s="747" t="s">
        <v>2445</v>
      </c>
      <c r="F647" s="665" t="s">
        <v>2424</v>
      </c>
      <c r="G647" s="665" t="s">
        <v>3059</v>
      </c>
      <c r="H647" s="665" t="s">
        <v>550</v>
      </c>
      <c r="I647" s="665" t="s">
        <v>3060</v>
      </c>
      <c r="J647" s="665" t="s">
        <v>3061</v>
      </c>
      <c r="K647" s="665" t="s">
        <v>3062</v>
      </c>
      <c r="L647" s="666">
        <v>353.18</v>
      </c>
      <c r="M647" s="666">
        <v>353.18</v>
      </c>
      <c r="N647" s="665">
        <v>1</v>
      </c>
      <c r="O647" s="748">
        <v>1</v>
      </c>
      <c r="P647" s="666">
        <v>353.18</v>
      </c>
      <c r="Q647" s="681">
        <v>1</v>
      </c>
      <c r="R647" s="665">
        <v>1</v>
      </c>
      <c r="S647" s="681">
        <v>1</v>
      </c>
      <c r="T647" s="748">
        <v>1</v>
      </c>
      <c r="U647" s="704">
        <v>1</v>
      </c>
    </row>
    <row r="648" spans="1:21" ht="14.4" customHeight="1" x14ac:dyDescent="0.3">
      <c r="A648" s="664">
        <v>31</v>
      </c>
      <c r="B648" s="665" t="s">
        <v>549</v>
      </c>
      <c r="C648" s="665" t="s">
        <v>2429</v>
      </c>
      <c r="D648" s="746" t="s">
        <v>3285</v>
      </c>
      <c r="E648" s="747" t="s">
        <v>2445</v>
      </c>
      <c r="F648" s="665" t="s">
        <v>2424</v>
      </c>
      <c r="G648" s="665" t="s">
        <v>3059</v>
      </c>
      <c r="H648" s="665" t="s">
        <v>1188</v>
      </c>
      <c r="I648" s="665" t="s">
        <v>3063</v>
      </c>
      <c r="J648" s="665" t="s">
        <v>3064</v>
      </c>
      <c r="K648" s="665" t="s">
        <v>2335</v>
      </c>
      <c r="L648" s="666">
        <v>117.73</v>
      </c>
      <c r="M648" s="666">
        <v>235.46</v>
      </c>
      <c r="N648" s="665">
        <v>2</v>
      </c>
      <c r="O648" s="748">
        <v>0.5</v>
      </c>
      <c r="P648" s="666"/>
      <c r="Q648" s="681">
        <v>0</v>
      </c>
      <c r="R648" s="665"/>
      <c r="S648" s="681">
        <v>0</v>
      </c>
      <c r="T648" s="748"/>
      <c r="U648" s="704">
        <v>0</v>
      </c>
    </row>
    <row r="649" spans="1:21" ht="14.4" customHeight="1" x14ac:dyDescent="0.3">
      <c r="A649" s="664">
        <v>31</v>
      </c>
      <c r="B649" s="665" t="s">
        <v>549</v>
      </c>
      <c r="C649" s="665" t="s">
        <v>2429</v>
      </c>
      <c r="D649" s="746" t="s">
        <v>3285</v>
      </c>
      <c r="E649" s="747" t="s">
        <v>2445</v>
      </c>
      <c r="F649" s="665" t="s">
        <v>2424</v>
      </c>
      <c r="G649" s="665" t="s">
        <v>3065</v>
      </c>
      <c r="H649" s="665" t="s">
        <v>550</v>
      </c>
      <c r="I649" s="665" t="s">
        <v>3066</v>
      </c>
      <c r="J649" s="665" t="s">
        <v>3067</v>
      </c>
      <c r="K649" s="665" t="s">
        <v>3068</v>
      </c>
      <c r="L649" s="666">
        <v>126.57</v>
      </c>
      <c r="M649" s="666">
        <v>126.57</v>
      </c>
      <c r="N649" s="665">
        <v>1</v>
      </c>
      <c r="O649" s="748">
        <v>1</v>
      </c>
      <c r="P649" s="666">
        <v>126.57</v>
      </c>
      <c r="Q649" s="681">
        <v>1</v>
      </c>
      <c r="R649" s="665">
        <v>1</v>
      </c>
      <c r="S649" s="681">
        <v>1</v>
      </c>
      <c r="T649" s="748">
        <v>1</v>
      </c>
      <c r="U649" s="704">
        <v>1</v>
      </c>
    </row>
    <row r="650" spans="1:21" ht="14.4" customHeight="1" x14ac:dyDescent="0.3">
      <c r="A650" s="664">
        <v>31</v>
      </c>
      <c r="B650" s="665" t="s">
        <v>549</v>
      </c>
      <c r="C650" s="665" t="s">
        <v>2429</v>
      </c>
      <c r="D650" s="746" t="s">
        <v>3285</v>
      </c>
      <c r="E650" s="747" t="s">
        <v>2445</v>
      </c>
      <c r="F650" s="665" t="s">
        <v>2424</v>
      </c>
      <c r="G650" s="665" t="s">
        <v>2488</v>
      </c>
      <c r="H650" s="665" t="s">
        <v>550</v>
      </c>
      <c r="I650" s="665" t="s">
        <v>1473</v>
      </c>
      <c r="J650" s="665" t="s">
        <v>1474</v>
      </c>
      <c r="K650" s="665" t="s">
        <v>2677</v>
      </c>
      <c r="L650" s="666">
        <v>78.33</v>
      </c>
      <c r="M650" s="666">
        <v>391.65</v>
      </c>
      <c r="N650" s="665">
        <v>5</v>
      </c>
      <c r="O650" s="748">
        <v>1</v>
      </c>
      <c r="P650" s="666">
        <v>391.65</v>
      </c>
      <c r="Q650" s="681">
        <v>1</v>
      </c>
      <c r="R650" s="665">
        <v>5</v>
      </c>
      <c r="S650" s="681">
        <v>1</v>
      </c>
      <c r="T650" s="748">
        <v>1</v>
      </c>
      <c r="U650" s="704">
        <v>1</v>
      </c>
    </row>
    <row r="651" spans="1:21" ht="14.4" customHeight="1" x14ac:dyDescent="0.3">
      <c r="A651" s="664">
        <v>31</v>
      </c>
      <c r="B651" s="665" t="s">
        <v>549</v>
      </c>
      <c r="C651" s="665" t="s">
        <v>2429</v>
      </c>
      <c r="D651" s="746" t="s">
        <v>3285</v>
      </c>
      <c r="E651" s="747" t="s">
        <v>2445</v>
      </c>
      <c r="F651" s="665" t="s">
        <v>2424</v>
      </c>
      <c r="G651" s="665" t="s">
        <v>2488</v>
      </c>
      <c r="H651" s="665" t="s">
        <v>550</v>
      </c>
      <c r="I651" s="665" t="s">
        <v>2489</v>
      </c>
      <c r="J651" s="665" t="s">
        <v>1474</v>
      </c>
      <c r="K651" s="665" t="s">
        <v>2490</v>
      </c>
      <c r="L651" s="666">
        <v>391.67</v>
      </c>
      <c r="M651" s="666">
        <v>1175.01</v>
      </c>
      <c r="N651" s="665">
        <v>3</v>
      </c>
      <c r="O651" s="748">
        <v>2.5</v>
      </c>
      <c r="P651" s="666">
        <v>1175.01</v>
      </c>
      <c r="Q651" s="681">
        <v>1</v>
      </c>
      <c r="R651" s="665">
        <v>3</v>
      </c>
      <c r="S651" s="681">
        <v>1</v>
      </c>
      <c r="T651" s="748">
        <v>2.5</v>
      </c>
      <c r="U651" s="704">
        <v>1</v>
      </c>
    </row>
    <row r="652" spans="1:21" ht="14.4" customHeight="1" x14ac:dyDescent="0.3">
      <c r="A652" s="664">
        <v>31</v>
      </c>
      <c r="B652" s="665" t="s">
        <v>549</v>
      </c>
      <c r="C652" s="665" t="s">
        <v>2429</v>
      </c>
      <c r="D652" s="746" t="s">
        <v>3285</v>
      </c>
      <c r="E652" s="747" t="s">
        <v>2445</v>
      </c>
      <c r="F652" s="665" t="s">
        <v>2424</v>
      </c>
      <c r="G652" s="665" t="s">
        <v>2491</v>
      </c>
      <c r="H652" s="665" t="s">
        <v>550</v>
      </c>
      <c r="I652" s="665" t="s">
        <v>1099</v>
      </c>
      <c r="J652" s="665" t="s">
        <v>1100</v>
      </c>
      <c r="K652" s="665" t="s">
        <v>2982</v>
      </c>
      <c r="L652" s="666">
        <v>73.069999999999993</v>
      </c>
      <c r="M652" s="666">
        <v>219.20999999999998</v>
      </c>
      <c r="N652" s="665">
        <v>3</v>
      </c>
      <c r="O652" s="748">
        <v>1</v>
      </c>
      <c r="P652" s="666">
        <v>219.20999999999998</v>
      </c>
      <c r="Q652" s="681">
        <v>1</v>
      </c>
      <c r="R652" s="665">
        <v>3</v>
      </c>
      <c r="S652" s="681">
        <v>1</v>
      </c>
      <c r="T652" s="748">
        <v>1</v>
      </c>
      <c r="U652" s="704">
        <v>1</v>
      </c>
    </row>
    <row r="653" spans="1:21" ht="14.4" customHeight="1" x14ac:dyDescent="0.3">
      <c r="A653" s="664">
        <v>31</v>
      </c>
      <c r="B653" s="665" t="s">
        <v>549</v>
      </c>
      <c r="C653" s="665" t="s">
        <v>2429</v>
      </c>
      <c r="D653" s="746" t="s">
        <v>3285</v>
      </c>
      <c r="E653" s="747" t="s">
        <v>2445</v>
      </c>
      <c r="F653" s="665" t="s">
        <v>2424</v>
      </c>
      <c r="G653" s="665" t="s">
        <v>2758</v>
      </c>
      <c r="H653" s="665" t="s">
        <v>550</v>
      </c>
      <c r="I653" s="665" t="s">
        <v>2892</v>
      </c>
      <c r="J653" s="665" t="s">
        <v>724</v>
      </c>
      <c r="K653" s="665" t="s">
        <v>2759</v>
      </c>
      <c r="L653" s="666">
        <v>107.27</v>
      </c>
      <c r="M653" s="666">
        <v>214.54</v>
      </c>
      <c r="N653" s="665">
        <v>2</v>
      </c>
      <c r="O653" s="748">
        <v>1</v>
      </c>
      <c r="P653" s="666">
        <v>214.54</v>
      </c>
      <c r="Q653" s="681">
        <v>1</v>
      </c>
      <c r="R653" s="665">
        <v>2</v>
      </c>
      <c r="S653" s="681">
        <v>1</v>
      </c>
      <c r="T653" s="748">
        <v>1</v>
      </c>
      <c r="U653" s="704">
        <v>1</v>
      </c>
    </row>
    <row r="654" spans="1:21" ht="14.4" customHeight="1" x14ac:dyDescent="0.3">
      <c r="A654" s="664">
        <v>31</v>
      </c>
      <c r="B654" s="665" t="s">
        <v>549</v>
      </c>
      <c r="C654" s="665" t="s">
        <v>2429</v>
      </c>
      <c r="D654" s="746" t="s">
        <v>3285</v>
      </c>
      <c r="E654" s="747" t="s">
        <v>2445</v>
      </c>
      <c r="F654" s="665" t="s">
        <v>2424</v>
      </c>
      <c r="G654" s="665" t="s">
        <v>2504</v>
      </c>
      <c r="H654" s="665" t="s">
        <v>550</v>
      </c>
      <c r="I654" s="665" t="s">
        <v>1013</v>
      </c>
      <c r="J654" s="665" t="s">
        <v>2505</v>
      </c>
      <c r="K654" s="665" t="s">
        <v>2506</v>
      </c>
      <c r="L654" s="666">
        <v>0</v>
      </c>
      <c r="M654" s="666">
        <v>0</v>
      </c>
      <c r="N654" s="665">
        <v>1</v>
      </c>
      <c r="O654" s="748">
        <v>1</v>
      </c>
      <c r="P654" s="666">
        <v>0</v>
      </c>
      <c r="Q654" s="681"/>
      <c r="R654" s="665">
        <v>1</v>
      </c>
      <c r="S654" s="681">
        <v>1</v>
      </c>
      <c r="T654" s="748">
        <v>1</v>
      </c>
      <c r="U654" s="704">
        <v>1</v>
      </c>
    </row>
    <row r="655" spans="1:21" ht="14.4" customHeight="1" x14ac:dyDescent="0.3">
      <c r="A655" s="664">
        <v>31</v>
      </c>
      <c r="B655" s="665" t="s">
        <v>549</v>
      </c>
      <c r="C655" s="665" t="s">
        <v>2429</v>
      </c>
      <c r="D655" s="746" t="s">
        <v>3285</v>
      </c>
      <c r="E655" s="747" t="s">
        <v>2445</v>
      </c>
      <c r="F655" s="665" t="s">
        <v>2424</v>
      </c>
      <c r="G655" s="665" t="s">
        <v>3069</v>
      </c>
      <c r="H655" s="665" t="s">
        <v>550</v>
      </c>
      <c r="I655" s="665" t="s">
        <v>3070</v>
      </c>
      <c r="J655" s="665" t="s">
        <v>3071</v>
      </c>
      <c r="K655" s="665" t="s">
        <v>3072</v>
      </c>
      <c r="L655" s="666">
        <v>121.8</v>
      </c>
      <c r="M655" s="666">
        <v>121.8</v>
      </c>
      <c r="N655" s="665">
        <v>1</v>
      </c>
      <c r="O655" s="748">
        <v>1</v>
      </c>
      <c r="P655" s="666"/>
      <c r="Q655" s="681">
        <v>0</v>
      </c>
      <c r="R655" s="665"/>
      <c r="S655" s="681">
        <v>0</v>
      </c>
      <c r="T655" s="748"/>
      <c r="U655" s="704">
        <v>0</v>
      </c>
    </row>
    <row r="656" spans="1:21" ht="14.4" customHeight="1" x14ac:dyDescent="0.3">
      <c r="A656" s="664">
        <v>31</v>
      </c>
      <c r="B656" s="665" t="s">
        <v>549</v>
      </c>
      <c r="C656" s="665" t="s">
        <v>2429</v>
      </c>
      <c r="D656" s="746" t="s">
        <v>3285</v>
      </c>
      <c r="E656" s="747" t="s">
        <v>2445</v>
      </c>
      <c r="F656" s="665" t="s">
        <v>2424</v>
      </c>
      <c r="G656" s="665" t="s">
        <v>3073</v>
      </c>
      <c r="H656" s="665" t="s">
        <v>550</v>
      </c>
      <c r="I656" s="665" t="s">
        <v>965</v>
      </c>
      <c r="J656" s="665" t="s">
        <v>966</v>
      </c>
      <c r="K656" s="665" t="s">
        <v>967</v>
      </c>
      <c r="L656" s="666">
        <v>30.46</v>
      </c>
      <c r="M656" s="666">
        <v>91.38</v>
      </c>
      <c r="N656" s="665">
        <v>3</v>
      </c>
      <c r="O656" s="748">
        <v>0.5</v>
      </c>
      <c r="P656" s="666">
        <v>91.38</v>
      </c>
      <c r="Q656" s="681">
        <v>1</v>
      </c>
      <c r="R656" s="665">
        <v>3</v>
      </c>
      <c r="S656" s="681">
        <v>1</v>
      </c>
      <c r="T656" s="748">
        <v>0.5</v>
      </c>
      <c r="U656" s="704">
        <v>1</v>
      </c>
    </row>
    <row r="657" spans="1:21" ht="14.4" customHeight="1" x14ac:dyDescent="0.3">
      <c r="A657" s="664">
        <v>31</v>
      </c>
      <c r="B657" s="665" t="s">
        <v>549</v>
      </c>
      <c r="C657" s="665" t="s">
        <v>2429</v>
      </c>
      <c r="D657" s="746" t="s">
        <v>3285</v>
      </c>
      <c r="E657" s="747" t="s">
        <v>2445</v>
      </c>
      <c r="F657" s="665" t="s">
        <v>2424</v>
      </c>
      <c r="G657" s="665" t="s">
        <v>2507</v>
      </c>
      <c r="H657" s="665" t="s">
        <v>550</v>
      </c>
      <c r="I657" s="665" t="s">
        <v>2652</v>
      </c>
      <c r="J657" s="665" t="s">
        <v>791</v>
      </c>
      <c r="K657" s="665" t="s">
        <v>2653</v>
      </c>
      <c r="L657" s="666">
        <v>0</v>
      </c>
      <c r="M657" s="666">
        <v>0</v>
      </c>
      <c r="N657" s="665">
        <v>2</v>
      </c>
      <c r="O657" s="748">
        <v>1</v>
      </c>
      <c r="P657" s="666">
        <v>0</v>
      </c>
      <c r="Q657" s="681"/>
      <c r="R657" s="665">
        <v>2</v>
      </c>
      <c r="S657" s="681">
        <v>1</v>
      </c>
      <c r="T657" s="748">
        <v>1</v>
      </c>
      <c r="U657" s="704">
        <v>1</v>
      </c>
    </row>
    <row r="658" spans="1:21" ht="14.4" customHeight="1" x14ac:dyDescent="0.3">
      <c r="A658" s="664">
        <v>31</v>
      </c>
      <c r="B658" s="665" t="s">
        <v>549</v>
      </c>
      <c r="C658" s="665" t="s">
        <v>2429</v>
      </c>
      <c r="D658" s="746" t="s">
        <v>3285</v>
      </c>
      <c r="E658" s="747" t="s">
        <v>2445</v>
      </c>
      <c r="F658" s="665" t="s">
        <v>2424</v>
      </c>
      <c r="G658" s="665" t="s">
        <v>2509</v>
      </c>
      <c r="H658" s="665" t="s">
        <v>550</v>
      </c>
      <c r="I658" s="665" t="s">
        <v>1413</v>
      </c>
      <c r="J658" s="665" t="s">
        <v>1414</v>
      </c>
      <c r="K658" s="665" t="s">
        <v>2510</v>
      </c>
      <c r="L658" s="666">
        <v>132.97999999999999</v>
      </c>
      <c r="M658" s="666">
        <v>664.89999999999986</v>
      </c>
      <c r="N658" s="665">
        <v>5</v>
      </c>
      <c r="O658" s="748">
        <v>1.5</v>
      </c>
      <c r="P658" s="666">
        <v>664.89999999999986</v>
      </c>
      <c r="Q658" s="681">
        <v>1</v>
      </c>
      <c r="R658" s="665">
        <v>5</v>
      </c>
      <c r="S658" s="681">
        <v>1</v>
      </c>
      <c r="T658" s="748">
        <v>1.5</v>
      </c>
      <c r="U658" s="704">
        <v>1</v>
      </c>
    </row>
    <row r="659" spans="1:21" ht="14.4" customHeight="1" x14ac:dyDescent="0.3">
      <c r="A659" s="664">
        <v>31</v>
      </c>
      <c r="B659" s="665" t="s">
        <v>549</v>
      </c>
      <c r="C659" s="665" t="s">
        <v>2429</v>
      </c>
      <c r="D659" s="746" t="s">
        <v>3285</v>
      </c>
      <c r="E659" s="747" t="s">
        <v>2445</v>
      </c>
      <c r="F659" s="665" t="s">
        <v>2424</v>
      </c>
      <c r="G659" s="665" t="s">
        <v>2509</v>
      </c>
      <c r="H659" s="665" t="s">
        <v>550</v>
      </c>
      <c r="I659" s="665" t="s">
        <v>2682</v>
      </c>
      <c r="J659" s="665" t="s">
        <v>1414</v>
      </c>
      <c r="K659" s="665" t="s">
        <v>2683</v>
      </c>
      <c r="L659" s="666">
        <v>0</v>
      </c>
      <c r="M659" s="666">
        <v>0</v>
      </c>
      <c r="N659" s="665">
        <v>2</v>
      </c>
      <c r="O659" s="748">
        <v>1.5</v>
      </c>
      <c r="P659" s="666">
        <v>0</v>
      </c>
      <c r="Q659" s="681"/>
      <c r="R659" s="665">
        <v>2</v>
      </c>
      <c r="S659" s="681">
        <v>1</v>
      </c>
      <c r="T659" s="748">
        <v>1.5</v>
      </c>
      <c r="U659" s="704">
        <v>1</v>
      </c>
    </row>
    <row r="660" spans="1:21" ht="14.4" customHeight="1" x14ac:dyDescent="0.3">
      <c r="A660" s="664">
        <v>31</v>
      </c>
      <c r="B660" s="665" t="s">
        <v>549</v>
      </c>
      <c r="C660" s="665" t="s">
        <v>2429</v>
      </c>
      <c r="D660" s="746" t="s">
        <v>3285</v>
      </c>
      <c r="E660" s="747" t="s">
        <v>2445</v>
      </c>
      <c r="F660" s="665" t="s">
        <v>2424</v>
      </c>
      <c r="G660" s="665" t="s">
        <v>2897</v>
      </c>
      <c r="H660" s="665" t="s">
        <v>550</v>
      </c>
      <c r="I660" s="665" t="s">
        <v>2898</v>
      </c>
      <c r="J660" s="665" t="s">
        <v>2899</v>
      </c>
      <c r="K660" s="665" t="s">
        <v>2900</v>
      </c>
      <c r="L660" s="666">
        <v>0</v>
      </c>
      <c r="M660" s="666">
        <v>0</v>
      </c>
      <c r="N660" s="665">
        <v>1</v>
      </c>
      <c r="O660" s="748">
        <v>1</v>
      </c>
      <c r="P660" s="666">
        <v>0</v>
      </c>
      <c r="Q660" s="681"/>
      <c r="R660" s="665">
        <v>1</v>
      </c>
      <c r="S660" s="681">
        <v>1</v>
      </c>
      <c r="T660" s="748">
        <v>1</v>
      </c>
      <c r="U660" s="704">
        <v>1</v>
      </c>
    </row>
    <row r="661" spans="1:21" ht="14.4" customHeight="1" x14ac:dyDescent="0.3">
      <c r="A661" s="664">
        <v>31</v>
      </c>
      <c r="B661" s="665" t="s">
        <v>549</v>
      </c>
      <c r="C661" s="665" t="s">
        <v>2429</v>
      </c>
      <c r="D661" s="746" t="s">
        <v>3285</v>
      </c>
      <c r="E661" s="747" t="s">
        <v>2445</v>
      </c>
      <c r="F661" s="665" t="s">
        <v>2424</v>
      </c>
      <c r="G661" s="665" t="s">
        <v>3074</v>
      </c>
      <c r="H661" s="665" t="s">
        <v>550</v>
      </c>
      <c r="I661" s="665" t="s">
        <v>3075</v>
      </c>
      <c r="J661" s="665" t="s">
        <v>1159</v>
      </c>
      <c r="K661" s="665" t="s">
        <v>3076</v>
      </c>
      <c r="L661" s="666">
        <v>27.5</v>
      </c>
      <c r="M661" s="666">
        <v>55</v>
      </c>
      <c r="N661" s="665">
        <v>2</v>
      </c>
      <c r="O661" s="748">
        <v>1</v>
      </c>
      <c r="P661" s="666">
        <v>55</v>
      </c>
      <c r="Q661" s="681">
        <v>1</v>
      </c>
      <c r="R661" s="665">
        <v>2</v>
      </c>
      <c r="S661" s="681">
        <v>1</v>
      </c>
      <c r="T661" s="748">
        <v>1</v>
      </c>
      <c r="U661" s="704">
        <v>1</v>
      </c>
    </row>
    <row r="662" spans="1:21" ht="14.4" customHeight="1" x14ac:dyDescent="0.3">
      <c r="A662" s="664">
        <v>31</v>
      </c>
      <c r="B662" s="665" t="s">
        <v>549</v>
      </c>
      <c r="C662" s="665" t="s">
        <v>2429</v>
      </c>
      <c r="D662" s="746" t="s">
        <v>3285</v>
      </c>
      <c r="E662" s="747" t="s">
        <v>2445</v>
      </c>
      <c r="F662" s="665" t="s">
        <v>2424</v>
      </c>
      <c r="G662" s="665" t="s">
        <v>2455</v>
      </c>
      <c r="H662" s="665" t="s">
        <v>1188</v>
      </c>
      <c r="I662" s="665" t="s">
        <v>2456</v>
      </c>
      <c r="J662" s="665" t="s">
        <v>1345</v>
      </c>
      <c r="K662" s="665" t="s">
        <v>2457</v>
      </c>
      <c r="L662" s="666">
        <v>543.39</v>
      </c>
      <c r="M662" s="666">
        <v>14128.140000000001</v>
      </c>
      <c r="N662" s="665">
        <v>26</v>
      </c>
      <c r="O662" s="748">
        <v>12.5</v>
      </c>
      <c r="P662" s="666">
        <v>10324.410000000002</v>
      </c>
      <c r="Q662" s="681">
        <v>0.73076923076923084</v>
      </c>
      <c r="R662" s="665">
        <v>19</v>
      </c>
      <c r="S662" s="681">
        <v>0.73076923076923073</v>
      </c>
      <c r="T662" s="748">
        <v>9.5</v>
      </c>
      <c r="U662" s="704">
        <v>0.76</v>
      </c>
    </row>
    <row r="663" spans="1:21" ht="14.4" customHeight="1" x14ac:dyDescent="0.3">
      <c r="A663" s="664">
        <v>31</v>
      </c>
      <c r="B663" s="665" t="s">
        <v>549</v>
      </c>
      <c r="C663" s="665" t="s">
        <v>2429</v>
      </c>
      <c r="D663" s="746" t="s">
        <v>3285</v>
      </c>
      <c r="E663" s="747" t="s">
        <v>2445</v>
      </c>
      <c r="F663" s="665" t="s">
        <v>2424</v>
      </c>
      <c r="G663" s="665" t="s">
        <v>2455</v>
      </c>
      <c r="H663" s="665" t="s">
        <v>1188</v>
      </c>
      <c r="I663" s="665" t="s">
        <v>2515</v>
      </c>
      <c r="J663" s="665" t="s">
        <v>1345</v>
      </c>
      <c r="K663" s="665" t="s">
        <v>2250</v>
      </c>
      <c r="L663" s="666">
        <v>815.1</v>
      </c>
      <c r="M663" s="666">
        <v>11411.400000000001</v>
      </c>
      <c r="N663" s="665">
        <v>14</v>
      </c>
      <c r="O663" s="748">
        <v>6</v>
      </c>
      <c r="P663" s="666">
        <v>6520.8</v>
      </c>
      <c r="Q663" s="681">
        <v>0.5714285714285714</v>
      </c>
      <c r="R663" s="665">
        <v>8</v>
      </c>
      <c r="S663" s="681">
        <v>0.5714285714285714</v>
      </c>
      <c r="T663" s="748">
        <v>4</v>
      </c>
      <c r="U663" s="704">
        <v>0.66666666666666663</v>
      </c>
    </row>
    <row r="664" spans="1:21" ht="14.4" customHeight="1" x14ac:dyDescent="0.3">
      <c r="A664" s="664">
        <v>31</v>
      </c>
      <c r="B664" s="665" t="s">
        <v>549</v>
      </c>
      <c r="C664" s="665" t="s">
        <v>2429</v>
      </c>
      <c r="D664" s="746" t="s">
        <v>3285</v>
      </c>
      <c r="E664" s="747" t="s">
        <v>2445</v>
      </c>
      <c r="F664" s="665" t="s">
        <v>2424</v>
      </c>
      <c r="G664" s="665" t="s">
        <v>2455</v>
      </c>
      <c r="H664" s="665" t="s">
        <v>1188</v>
      </c>
      <c r="I664" s="665" t="s">
        <v>2516</v>
      </c>
      <c r="J664" s="665" t="s">
        <v>1345</v>
      </c>
      <c r="K664" s="665" t="s">
        <v>2517</v>
      </c>
      <c r="L664" s="666">
        <v>923.74</v>
      </c>
      <c r="M664" s="666">
        <v>923.74</v>
      </c>
      <c r="N664" s="665">
        <v>1</v>
      </c>
      <c r="O664" s="748">
        <v>1</v>
      </c>
      <c r="P664" s="666">
        <v>923.74</v>
      </c>
      <c r="Q664" s="681">
        <v>1</v>
      </c>
      <c r="R664" s="665">
        <v>1</v>
      </c>
      <c r="S664" s="681">
        <v>1</v>
      </c>
      <c r="T664" s="748">
        <v>1</v>
      </c>
      <c r="U664" s="704">
        <v>1</v>
      </c>
    </row>
    <row r="665" spans="1:21" ht="14.4" customHeight="1" x14ac:dyDescent="0.3">
      <c r="A665" s="664">
        <v>31</v>
      </c>
      <c r="B665" s="665" t="s">
        <v>549</v>
      </c>
      <c r="C665" s="665" t="s">
        <v>2429</v>
      </c>
      <c r="D665" s="746" t="s">
        <v>3285</v>
      </c>
      <c r="E665" s="747" t="s">
        <v>2445</v>
      </c>
      <c r="F665" s="665" t="s">
        <v>2424</v>
      </c>
      <c r="G665" s="665" t="s">
        <v>2455</v>
      </c>
      <c r="H665" s="665" t="s">
        <v>1188</v>
      </c>
      <c r="I665" s="665" t="s">
        <v>3077</v>
      </c>
      <c r="J665" s="665" t="s">
        <v>1341</v>
      </c>
      <c r="K665" s="665" t="s">
        <v>3078</v>
      </c>
      <c r="L665" s="666">
        <v>1847.49</v>
      </c>
      <c r="M665" s="666">
        <v>3694.98</v>
      </c>
      <c r="N665" s="665">
        <v>2</v>
      </c>
      <c r="O665" s="748">
        <v>0.5</v>
      </c>
      <c r="P665" s="666">
        <v>3694.98</v>
      </c>
      <c r="Q665" s="681">
        <v>1</v>
      </c>
      <c r="R665" s="665">
        <v>2</v>
      </c>
      <c r="S665" s="681">
        <v>1</v>
      </c>
      <c r="T665" s="748">
        <v>0.5</v>
      </c>
      <c r="U665" s="704">
        <v>1</v>
      </c>
    </row>
    <row r="666" spans="1:21" ht="14.4" customHeight="1" x14ac:dyDescent="0.3">
      <c r="A666" s="664">
        <v>31</v>
      </c>
      <c r="B666" s="665" t="s">
        <v>549</v>
      </c>
      <c r="C666" s="665" t="s">
        <v>2429</v>
      </c>
      <c r="D666" s="746" t="s">
        <v>3285</v>
      </c>
      <c r="E666" s="747" t="s">
        <v>2445</v>
      </c>
      <c r="F666" s="665" t="s">
        <v>2424</v>
      </c>
      <c r="G666" s="665" t="s">
        <v>2519</v>
      </c>
      <c r="H666" s="665" t="s">
        <v>1188</v>
      </c>
      <c r="I666" s="665" t="s">
        <v>1197</v>
      </c>
      <c r="J666" s="665" t="s">
        <v>578</v>
      </c>
      <c r="K666" s="665" t="s">
        <v>2315</v>
      </c>
      <c r="L666" s="666">
        <v>36.54</v>
      </c>
      <c r="M666" s="666">
        <v>109.62</v>
      </c>
      <c r="N666" s="665">
        <v>3</v>
      </c>
      <c r="O666" s="748">
        <v>2.5</v>
      </c>
      <c r="P666" s="666">
        <v>73.08</v>
      </c>
      <c r="Q666" s="681">
        <v>0.66666666666666663</v>
      </c>
      <c r="R666" s="665">
        <v>2</v>
      </c>
      <c r="S666" s="681">
        <v>0.66666666666666663</v>
      </c>
      <c r="T666" s="748">
        <v>1.5</v>
      </c>
      <c r="U666" s="704">
        <v>0.6</v>
      </c>
    </row>
    <row r="667" spans="1:21" ht="14.4" customHeight="1" x14ac:dyDescent="0.3">
      <c r="A667" s="664">
        <v>31</v>
      </c>
      <c r="B667" s="665" t="s">
        <v>549</v>
      </c>
      <c r="C667" s="665" t="s">
        <v>2429</v>
      </c>
      <c r="D667" s="746" t="s">
        <v>3285</v>
      </c>
      <c r="E667" s="747" t="s">
        <v>2445</v>
      </c>
      <c r="F667" s="665" t="s">
        <v>2424</v>
      </c>
      <c r="G667" s="665" t="s">
        <v>2519</v>
      </c>
      <c r="H667" s="665" t="s">
        <v>1188</v>
      </c>
      <c r="I667" s="665" t="s">
        <v>3079</v>
      </c>
      <c r="J667" s="665" t="s">
        <v>578</v>
      </c>
      <c r="K667" s="665" t="s">
        <v>3080</v>
      </c>
      <c r="L667" s="666">
        <v>0</v>
      </c>
      <c r="M667" s="666">
        <v>0</v>
      </c>
      <c r="N667" s="665">
        <v>2</v>
      </c>
      <c r="O667" s="748">
        <v>2</v>
      </c>
      <c r="P667" s="666">
        <v>0</v>
      </c>
      <c r="Q667" s="681"/>
      <c r="R667" s="665">
        <v>1</v>
      </c>
      <c r="S667" s="681">
        <v>0.5</v>
      </c>
      <c r="T667" s="748">
        <v>1</v>
      </c>
      <c r="U667" s="704">
        <v>0.5</v>
      </c>
    </row>
    <row r="668" spans="1:21" ht="14.4" customHeight="1" x14ac:dyDescent="0.3">
      <c r="A668" s="664">
        <v>31</v>
      </c>
      <c r="B668" s="665" t="s">
        <v>549</v>
      </c>
      <c r="C668" s="665" t="s">
        <v>2429</v>
      </c>
      <c r="D668" s="746" t="s">
        <v>3285</v>
      </c>
      <c r="E668" s="747" t="s">
        <v>2445</v>
      </c>
      <c r="F668" s="665" t="s">
        <v>2424</v>
      </c>
      <c r="G668" s="665" t="s">
        <v>2519</v>
      </c>
      <c r="H668" s="665" t="s">
        <v>550</v>
      </c>
      <c r="I668" s="665" t="s">
        <v>2520</v>
      </c>
      <c r="J668" s="665" t="s">
        <v>578</v>
      </c>
      <c r="K668" s="665" t="s">
        <v>2521</v>
      </c>
      <c r="L668" s="666">
        <v>36.54</v>
      </c>
      <c r="M668" s="666">
        <v>73.08</v>
      </c>
      <c r="N668" s="665">
        <v>2</v>
      </c>
      <c r="O668" s="748">
        <v>1</v>
      </c>
      <c r="P668" s="666"/>
      <c r="Q668" s="681">
        <v>0</v>
      </c>
      <c r="R668" s="665"/>
      <c r="S668" s="681">
        <v>0</v>
      </c>
      <c r="T668" s="748"/>
      <c r="U668" s="704">
        <v>0</v>
      </c>
    </row>
    <row r="669" spans="1:21" ht="14.4" customHeight="1" x14ac:dyDescent="0.3">
      <c r="A669" s="664">
        <v>31</v>
      </c>
      <c r="B669" s="665" t="s">
        <v>549</v>
      </c>
      <c r="C669" s="665" t="s">
        <v>2429</v>
      </c>
      <c r="D669" s="746" t="s">
        <v>3285</v>
      </c>
      <c r="E669" s="747" t="s">
        <v>2445</v>
      </c>
      <c r="F669" s="665" t="s">
        <v>2424</v>
      </c>
      <c r="G669" s="665" t="s">
        <v>2522</v>
      </c>
      <c r="H669" s="665" t="s">
        <v>550</v>
      </c>
      <c r="I669" s="665" t="s">
        <v>1957</v>
      </c>
      <c r="J669" s="665" t="s">
        <v>674</v>
      </c>
      <c r="K669" s="665" t="s">
        <v>2719</v>
      </c>
      <c r="L669" s="666">
        <v>301.2</v>
      </c>
      <c r="M669" s="666">
        <v>301.2</v>
      </c>
      <c r="N669" s="665">
        <v>1</v>
      </c>
      <c r="O669" s="748">
        <v>1</v>
      </c>
      <c r="P669" s="666">
        <v>301.2</v>
      </c>
      <c r="Q669" s="681">
        <v>1</v>
      </c>
      <c r="R669" s="665">
        <v>1</v>
      </c>
      <c r="S669" s="681">
        <v>1</v>
      </c>
      <c r="T669" s="748">
        <v>1</v>
      </c>
      <c r="U669" s="704">
        <v>1</v>
      </c>
    </row>
    <row r="670" spans="1:21" ht="14.4" customHeight="1" x14ac:dyDescent="0.3">
      <c r="A670" s="664">
        <v>31</v>
      </c>
      <c r="B670" s="665" t="s">
        <v>549</v>
      </c>
      <c r="C670" s="665" t="s">
        <v>2429</v>
      </c>
      <c r="D670" s="746" t="s">
        <v>3285</v>
      </c>
      <c r="E670" s="747" t="s">
        <v>2445</v>
      </c>
      <c r="F670" s="665" t="s">
        <v>2424</v>
      </c>
      <c r="G670" s="665" t="s">
        <v>2522</v>
      </c>
      <c r="H670" s="665" t="s">
        <v>550</v>
      </c>
      <c r="I670" s="665" t="s">
        <v>2523</v>
      </c>
      <c r="J670" s="665" t="s">
        <v>674</v>
      </c>
      <c r="K670" s="665" t="s">
        <v>2524</v>
      </c>
      <c r="L670" s="666">
        <v>57.64</v>
      </c>
      <c r="M670" s="666">
        <v>57.64</v>
      </c>
      <c r="N670" s="665">
        <v>1</v>
      </c>
      <c r="O670" s="748">
        <v>0.5</v>
      </c>
      <c r="P670" s="666">
        <v>57.64</v>
      </c>
      <c r="Q670" s="681">
        <v>1</v>
      </c>
      <c r="R670" s="665">
        <v>1</v>
      </c>
      <c r="S670" s="681">
        <v>1</v>
      </c>
      <c r="T670" s="748">
        <v>0.5</v>
      </c>
      <c r="U670" s="704">
        <v>1</v>
      </c>
    </row>
    <row r="671" spans="1:21" ht="14.4" customHeight="1" x14ac:dyDescent="0.3">
      <c r="A671" s="664">
        <v>31</v>
      </c>
      <c r="B671" s="665" t="s">
        <v>549</v>
      </c>
      <c r="C671" s="665" t="s">
        <v>2429</v>
      </c>
      <c r="D671" s="746" t="s">
        <v>3285</v>
      </c>
      <c r="E671" s="747" t="s">
        <v>2445</v>
      </c>
      <c r="F671" s="665" t="s">
        <v>2424</v>
      </c>
      <c r="G671" s="665" t="s">
        <v>2522</v>
      </c>
      <c r="H671" s="665" t="s">
        <v>550</v>
      </c>
      <c r="I671" s="665" t="s">
        <v>2720</v>
      </c>
      <c r="J671" s="665" t="s">
        <v>674</v>
      </c>
      <c r="K671" s="665" t="s">
        <v>2719</v>
      </c>
      <c r="L671" s="666">
        <v>185.26</v>
      </c>
      <c r="M671" s="666">
        <v>741.04</v>
      </c>
      <c r="N671" s="665">
        <v>4</v>
      </c>
      <c r="O671" s="748">
        <v>3</v>
      </c>
      <c r="P671" s="666">
        <v>555.78</v>
      </c>
      <c r="Q671" s="681">
        <v>0.75</v>
      </c>
      <c r="R671" s="665">
        <v>3</v>
      </c>
      <c r="S671" s="681">
        <v>0.75</v>
      </c>
      <c r="T671" s="748">
        <v>2</v>
      </c>
      <c r="U671" s="704">
        <v>0.66666666666666663</v>
      </c>
    </row>
    <row r="672" spans="1:21" ht="14.4" customHeight="1" x14ac:dyDescent="0.3">
      <c r="A672" s="664">
        <v>31</v>
      </c>
      <c r="B672" s="665" t="s">
        <v>549</v>
      </c>
      <c r="C672" s="665" t="s">
        <v>2429</v>
      </c>
      <c r="D672" s="746" t="s">
        <v>3285</v>
      </c>
      <c r="E672" s="747" t="s">
        <v>2445</v>
      </c>
      <c r="F672" s="665" t="s">
        <v>2424</v>
      </c>
      <c r="G672" s="665" t="s">
        <v>2522</v>
      </c>
      <c r="H672" s="665" t="s">
        <v>550</v>
      </c>
      <c r="I672" s="665" t="s">
        <v>1961</v>
      </c>
      <c r="J672" s="665" t="s">
        <v>674</v>
      </c>
      <c r="K672" s="665" t="s">
        <v>2719</v>
      </c>
      <c r="L672" s="666">
        <v>301.2</v>
      </c>
      <c r="M672" s="666">
        <v>301.2</v>
      </c>
      <c r="N672" s="665">
        <v>1</v>
      </c>
      <c r="O672" s="748">
        <v>0.5</v>
      </c>
      <c r="P672" s="666"/>
      <c r="Q672" s="681">
        <v>0</v>
      </c>
      <c r="R672" s="665"/>
      <c r="S672" s="681">
        <v>0</v>
      </c>
      <c r="T672" s="748"/>
      <c r="U672" s="704">
        <v>0</v>
      </c>
    </row>
    <row r="673" spans="1:21" ht="14.4" customHeight="1" x14ac:dyDescent="0.3">
      <c r="A673" s="664">
        <v>31</v>
      </c>
      <c r="B673" s="665" t="s">
        <v>549</v>
      </c>
      <c r="C673" s="665" t="s">
        <v>2429</v>
      </c>
      <c r="D673" s="746" t="s">
        <v>3285</v>
      </c>
      <c r="E673" s="747" t="s">
        <v>2445</v>
      </c>
      <c r="F673" s="665" t="s">
        <v>2424</v>
      </c>
      <c r="G673" s="665" t="s">
        <v>3081</v>
      </c>
      <c r="H673" s="665" t="s">
        <v>1188</v>
      </c>
      <c r="I673" s="665" t="s">
        <v>3082</v>
      </c>
      <c r="J673" s="665" t="s">
        <v>2373</v>
      </c>
      <c r="K673" s="665" t="s">
        <v>3083</v>
      </c>
      <c r="L673" s="666">
        <v>262.23</v>
      </c>
      <c r="M673" s="666">
        <v>262.23</v>
      </c>
      <c r="N673" s="665">
        <v>1</v>
      </c>
      <c r="O673" s="748">
        <v>0.5</v>
      </c>
      <c r="P673" s="666"/>
      <c r="Q673" s="681">
        <v>0</v>
      </c>
      <c r="R673" s="665"/>
      <c r="S673" s="681">
        <v>0</v>
      </c>
      <c r="T673" s="748"/>
      <c r="U673" s="704">
        <v>0</v>
      </c>
    </row>
    <row r="674" spans="1:21" ht="14.4" customHeight="1" x14ac:dyDescent="0.3">
      <c r="A674" s="664">
        <v>31</v>
      </c>
      <c r="B674" s="665" t="s">
        <v>549</v>
      </c>
      <c r="C674" s="665" t="s">
        <v>2429</v>
      </c>
      <c r="D674" s="746" t="s">
        <v>3285</v>
      </c>
      <c r="E674" s="747" t="s">
        <v>2445</v>
      </c>
      <c r="F674" s="665" t="s">
        <v>2424</v>
      </c>
      <c r="G674" s="665" t="s">
        <v>2458</v>
      </c>
      <c r="H674" s="665" t="s">
        <v>550</v>
      </c>
      <c r="I674" s="665" t="s">
        <v>696</v>
      </c>
      <c r="J674" s="665" t="s">
        <v>2459</v>
      </c>
      <c r="K674" s="665" t="s">
        <v>2460</v>
      </c>
      <c r="L674" s="666">
        <v>0</v>
      </c>
      <c r="M674" s="666">
        <v>0</v>
      </c>
      <c r="N674" s="665">
        <v>3</v>
      </c>
      <c r="O674" s="748">
        <v>2.5</v>
      </c>
      <c r="P674" s="666">
        <v>0</v>
      </c>
      <c r="Q674" s="681"/>
      <c r="R674" s="665">
        <v>1</v>
      </c>
      <c r="S674" s="681">
        <v>0.33333333333333331</v>
      </c>
      <c r="T674" s="748">
        <v>0.5</v>
      </c>
      <c r="U674" s="704">
        <v>0.2</v>
      </c>
    </row>
    <row r="675" spans="1:21" ht="14.4" customHeight="1" x14ac:dyDescent="0.3">
      <c r="A675" s="664">
        <v>31</v>
      </c>
      <c r="B675" s="665" t="s">
        <v>549</v>
      </c>
      <c r="C675" s="665" t="s">
        <v>2429</v>
      </c>
      <c r="D675" s="746" t="s">
        <v>3285</v>
      </c>
      <c r="E675" s="747" t="s">
        <v>2445</v>
      </c>
      <c r="F675" s="665" t="s">
        <v>2424</v>
      </c>
      <c r="G675" s="665" t="s">
        <v>2608</v>
      </c>
      <c r="H675" s="665" t="s">
        <v>550</v>
      </c>
      <c r="I675" s="665" t="s">
        <v>2609</v>
      </c>
      <c r="J675" s="665" t="s">
        <v>2610</v>
      </c>
      <c r="K675" s="665" t="s">
        <v>2611</v>
      </c>
      <c r="L675" s="666">
        <v>657.67</v>
      </c>
      <c r="M675" s="666">
        <v>657.67</v>
      </c>
      <c r="N675" s="665">
        <v>1</v>
      </c>
      <c r="O675" s="748">
        <v>1</v>
      </c>
      <c r="P675" s="666"/>
      <c r="Q675" s="681">
        <v>0</v>
      </c>
      <c r="R675" s="665"/>
      <c r="S675" s="681">
        <v>0</v>
      </c>
      <c r="T675" s="748"/>
      <c r="U675" s="704">
        <v>0</v>
      </c>
    </row>
    <row r="676" spans="1:21" ht="14.4" customHeight="1" x14ac:dyDescent="0.3">
      <c r="A676" s="664">
        <v>31</v>
      </c>
      <c r="B676" s="665" t="s">
        <v>549</v>
      </c>
      <c r="C676" s="665" t="s">
        <v>2429</v>
      </c>
      <c r="D676" s="746" t="s">
        <v>3285</v>
      </c>
      <c r="E676" s="747" t="s">
        <v>2445</v>
      </c>
      <c r="F676" s="665" t="s">
        <v>2424</v>
      </c>
      <c r="G676" s="665" t="s">
        <v>2537</v>
      </c>
      <c r="H676" s="665" t="s">
        <v>550</v>
      </c>
      <c r="I676" s="665" t="s">
        <v>1390</v>
      </c>
      <c r="J676" s="665" t="s">
        <v>1387</v>
      </c>
      <c r="K676" s="665" t="s">
        <v>2538</v>
      </c>
      <c r="L676" s="666">
        <v>186.27</v>
      </c>
      <c r="M676" s="666">
        <v>931.35000000000014</v>
      </c>
      <c r="N676" s="665">
        <v>5</v>
      </c>
      <c r="O676" s="748">
        <v>2.5</v>
      </c>
      <c r="P676" s="666">
        <v>931.35000000000014</v>
      </c>
      <c r="Q676" s="681">
        <v>1</v>
      </c>
      <c r="R676" s="665">
        <v>5</v>
      </c>
      <c r="S676" s="681">
        <v>1</v>
      </c>
      <c r="T676" s="748">
        <v>2.5</v>
      </c>
      <c r="U676" s="704">
        <v>1</v>
      </c>
    </row>
    <row r="677" spans="1:21" ht="14.4" customHeight="1" x14ac:dyDescent="0.3">
      <c r="A677" s="664">
        <v>31</v>
      </c>
      <c r="B677" s="665" t="s">
        <v>549</v>
      </c>
      <c r="C677" s="665" t="s">
        <v>2429</v>
      </c>
      <c r="D677" s="746" t="s">
        <v>3285</v>
      </c>
      <c r="E677" s="747" t="s">
        <v>2445</v>
      </c>
      <c r="F677" s="665" t="s">
        <v>2424</v>
      </c>
      <c r="G677" s="665" t="s">
        <v>2547</v>
      </c>
      <c r="H677" s="665" t="s">
        <v>550</v>
      </c>
      <c r="I677" s="665" t="s">
        <v>2548</v>
      </c>
      <c r="J677" s="665" t="s">
        <v>901</v>
      </c>
      <c r="K677" s="665" t="s">
        <v>2549</v>
      </c>
      <c r="L677" s="666">
        <v>33.549999999999997</v>
      </c>
      <c r="M677" s="666">
        <v>33.549999999999997</v>
      </c>
      <c r="N677" s="665">
        <v>1</v>
      </c>
      <c r="O677" s="748">
        <v>1</v>
      </c>
      <c r="P677" s="666">
        <v>33.549999999999997</v>
      </c>
      <c r="Q677" s="681">
        <v>1</v>
      </c>
      <c r="R677" s="665">
        <v>1</v>
      </c>
      <c r="S677" s="681">
        <v>1</v>
      </c>
      <c r="T677" s="748">
        <v>1</v>
      </c>
      <c r="U677" s="704">
        <v>1</v>
      </c>
    </row>
    <row r="678" spans="1:21" ht="14.4" customHeight="1" x14ac:dyDescent="0.3">
      <c r="A678" s="664">
        <v>31</v>
      </c>
      <c r="B678" s="665" t="s">
        <v>549</v>
      </c>
      <c r="C678" s="665" t="s">
        <v>2429</v>
      </c>
      <c r="D678" s="746" t="s">
        <v>3285</v>
      </c>
      <c r="E678" s="747" t="s">
        <v>2445</v>
      </c>
      <c r="F678" s="665" t="s">
        <v>2424</v>
      </c>
      <c r="G678" s="665" t="s">
        <v>2547</v>
      </c>
      <c r="H678" s="665" t="s">
        <v>550</v>
      </c>
      <c r="I678" s="665" t="s">
        <v>900</v>
      </c>
      <c r="J678" s="665" t="s">
        <v>901</v>
      </c>
      <c r="K678" s="665" t="s">
        <v>2550</v>
      </c>
      <c r="L678" s="666">
        <v>50.32</v>
      </c>
      <c r="M678" s="666">
        <v>100.64</v>
      </c>
      <c r="N678" s="665">
        <v>2</v>
      </c>
      <c r="O678" s="748">
        <v>1.5</v>
      </c>
      <c r="P678" s="666">
        <v>100.64</v>
      </c>
      <c r="Q678" s="681">
        <v>1</v>
      </c>
      <c r="R678" s="665">
        <v>2</v>
      </c>
      <c r="S678" s="681">
        <v>1</v>
      </c>
      <c r="T678" s="748">
        <v>1.5</v>
      </c>
      <c r="U678" s="704">
        <v>1</v>
      </c>
    </row>
    <row r="679" spans="1:21" ht="14.4" customHeight="1" x14ac:dyDescent="0.3">
      <c r="A679" s="664">
        <v>31</v>
      </c>
      <c r="B679" s="665" t="s">
        <v>549</v>
      </c>
      <c r="C679" s="665" t="s">
        <v>2429</v>
      </c>
      <c r="D679" s="746" t="s">
        <v>3285</v>
      </c>
      <c r="E679" s="747" t="s">
        <v>2445</v>
      </c>
      <c r="F679" s="665" t="s">
        <v>2424</v>
      </c>
      <c r="G679" s="665" t="s">
        <v>2547</v>
      </c>
      <c r="H679" s="665" t="s">
        <v>550</v>
      </c>
      <c r="I679" s="665" t="s">
        <v>2694</v>
      </c>
      <c r="J679" s="665" t="s">
        <v>2613</v>
      </c>
      <c r="K679" s="665" t="s">
        <v>2695</v>
      </c>
      <c r="L679" s="666">
        <v>50.32</v>
      </c>
      <c r="M679" s="666">
        <v>100.64</v>
      </c>
      <c r="N679" s="665">
        <v>2</v>
      </c>
      <c r="O679" s="748">
        <v>2</v>
      </c>
      <c r="P679" s="666"/>
      <c r="Q679" s="681">
        <v>0</v>
      </c>
      <c r="R679" s="665"/>
      <c r="S679" s="681">
        <v>0</v>
      </c>
      <c r="T679" s="748"/>
      <c r="U679" s="704">
        <v>0</v>
      </c>
    </row>
    <row r="680" spans="1:21" ht="14.4" customHeight="1" x14ac:dyDescent="0.3">
      <c r="A680" s="664">
        <v>31</v>
      </c>
      <c r="B680" s="665" t="s">
        <v>549</v>
      </c>
      <c r="C680" s="665" t="s">
        <v>2429</v>
      </c>
      <c r="D680" s="746" t="s">
        <v>3285</v>
      </c>
      <c r="E680" s="747" t="s">
        <v>2445</v>
      </c>
      <c r="F680" s="665" t="s">
        <v>2424</v>
      </c>
      <c r="G680" s="665" t="s">
        <v>2547</v>
      </c>
      <c r="H680" s="665" t="s">
        <v>550</v>
      </c>
      <c r="I680" s="665" t="s">
        <v>1113</v>
      </c>
      <c r="J680" s="665" t="s">
        <v>1114</v>
      </c>
      <c r="K680" s="665" t="s">
        <v>2551</v>
      </c>
      <c r="L680" s="666">
        <v>99.94</v>
      </c>
      <c r="M680" s="666">
        <v>399.76</v>
      </c>
      <c r="N680" s="665">
        <v>4</v>
      </c>
      <c r="O680" s="748">
        <v>3</v>
      </c>
      <c r="P680" s="666">
        <v>399.76</v>
      </c>
      <c r="Q680" s="681">
        <v>1</v>
      </c>
      <c r="R680" s="665">
        <v>4</v>
      </c>
      <c r="S680" s="681">
        <v>1</v>
      </c>
      <c r="T680" s="748">
        <v>3</v>
      </c>
      <c r="U680" s="704">
        <v>1</v>
      </c>
    </row>
    <row r="681" spans="1:21" ht="14.4" customHeight="1" x14ac:dyDescent="0.3">
      <c r="A681" s="664">
        <v>31</v>
      </c>
      <c r="B681" s="665" t="s">
        <v>549</v>
      </c>
      <c r="C681" s="665" t="s">
        <v>2429</v>
      </c>
      <c r="D681" s="746" t="s">
        <v>3285</v>
      </c>
      <c r="E681" s="747" t="s">
        <v>2445</v>
      </c>
      <c r="F681" s="665" t="s">
        <v>2424</v>
      </c>
      <c r="G681" s="665" t="s">
        <v>2547</v>
      </c>
      <c r="H681" s="665" t="s">
        <v>550</v>
      </c>
      <c r="I681" s="665" t="s">
        <v>3084</v>
      </c>
      <c r="J681" s="665" t="s">
        <v>1114</v>
      </c>
      <c r="K681" s="665" t="s">
        <v>3085</v>
      </c>
      <c r="L681" s="666">
        <v>299.83999999999997</v>
      </c>
      <c r="M681" s="666">
        <v>299.83999999999997</v>
      </c>
      <c r="N681" s="665">
        <v>1</v>
      </c>
      <c r="O681" s="748">
        <v>1</v>
      </c>
      <c r="P681" s="666">
        <v>299.83999999999997</v>
      </c>
      <c r="Q681" s="681">
        <v>1</v>
      </c>
      <c r="R681" s="665">
        <v>1</v>
      </c>
      <c r="S681" s="681">
        <v>1</v>
      </c>
      <c r="T681" s="748">
        <v>1</v>
      </c>
      <c r="U681" s="704">
        <v>1</v>
      </c>
    </row>
    <row r="682" spans="1:21" ht="14.4" customHeight="1" x14ac:dyDescent="0.3">
      <c r="A682" s="664">
        <v>31</v>
      </c>
      <c r="B682" s="665" t="s">
        <v>549</v>
      </c>
      <c r="C682" s="665" t="s">
        <v>2429</v>
      </c>
      <c r="D682" s="746" t="s">
        <v>3285</v>
      </c>
      <c r="E682" s="747" t="s">
        <v>2445</v>
      </c>
      <c r="F682" s="665" t="s">
        <v>2424</v>
      </c>
      <c r="G682" s="665" t="s">
        <v>2547</v>
      </c>
      <c r="H682" s="665" t="s">
        <v>550</v>
      </c>
      <c r="I682" s="665" t="s">
        <v>3086</v>
      </c>
      <c r="J682" s="665" t="s">
        <v>1114</v>
      </c>
      <c r="K682" s="665" t="s">
        <v>3087</v>
      </c>
      <c r="L682" s="666">
        <v>0</v>
      </c>
      <c r="M682" s="666">
        <v>0</v>
      </c>
      <c r="N682" s="665">
        <v>1</v>
      </c>
      <c r="O682" s="748">
        <v>1</v>
      </c>
      <c r="P682" s="666"/>
      <c r="Q682" s="681"/>
      <c r="R682" s="665"/>
      <c r="S682" s="681">
        <v>0</v>
      </c>
      <c r="T682" s="748"/>
      <c r="U682" s="704">
        <v>0</v>
      </c>
    </row>
    <row r="683" spans="1:21" ht="14.4" customHeight="1" x14ac:dyDescent="0.3">
      <c r="A683" s="664">
        <v>31</v>
      </c>
      <c r="B683" s="665" t="s">
        <v>549</v>
      </c>
      <c r="C683" s="665" t="s">
        <v>2429</v>
      </c>
      <c r="D683" s="746" t="s">
        <v>3285</v>
      </c>
      <c r="E683" s="747" t="s">
        <v>2445</v>
      </c>
      <c r="F683" s="665" t="s">
        <v>2424</v>
      </c>
      <c r="G683" s="665" t="s">
        <v>2547</v>
      </c>
      <c r="H683" s="665" t="s">
        <v>550</v>
      </c>
      <c r="I683" s="665" t="s">
        <v>1938</v>
      </c>
      <c r="J683" s="665" t="s">
        <v>1114</v>
      </c>
      <c r="K683" s="665" t="s">
        <v>2661</v>
      </c>
      <c r="L683" s="666">
        <v>66.63</v>
      </c>
      <c r="M683" s="666">
        <v>66.63</v>
      </c>
      <c r="N683" s="665">
        <v>1</v>
      </c>
      <c r="O683" s="748">
        <v>0.5</v>
      </c>
      <c r="P683" s="666">
        <v>66.63</v>
      </c>
      <c r="Q683" s="681">
        <v>1</v>
      </c>
      <c r="R683" s="665">
        <v>1</v>
      </c>
      <c r="S683" s="681">
        <v>1</v>
      </c>
      <c r="T683" s="748">
        <v>0.5</v>
      </c>
      <c r="U683" s="704">
        <v>1</v>
      </c>
    </row>
    <row r="684" spans="1:21" ht="14.4" customHeight="1" x14ac:dyDescent="0.3">
      <c r="A684" s="664">
        <v>31</v>
      </c>
      <c r="B684" s="665" t="s">
        <v>549</v>
      </c>
      <c r="C684" s="665" t="s">
        <v>2429</v>
      </c>
      <c r="D684" s="746" t="s">
        <v>3285</v>
      </c>
      <c r="E684" s="747" t="s">
        <v>2445</v>
      </c>
      <c r="F684" s="665" t="s">
        <v>2424</v>
      </c>
      <c r="G684" s="665" t="s">
        <v>2934</v>
      </c>
      <c r="H684" s="665" t="s">
        <v>550</v>
      </c>
      <c r="I684" s="665" t="s">
        <v>2935</v>
      </c>
      <c r="J684" s="665" t="s">
        <v>2936</v>
      </c>
      <c r="K684" s="665" t="s">
        <v>2631</v>
      </c>
      <c r="L684" s="666">
        <v>0</v>
      </c>
      <c r="M684" s="666">
        <v>0</v>
      </c>
      <c r="N684" s="665">
        <v>2</v>
      </c>
      <c r="O684" s="748">
        <v>0.5</v>
      </c>
      <c r="P684" s="666"/>
      <c r="Q684" s="681"/>
      <c r="R684" s="665"/>
      <c r="S684" s="681">
        <v>0</v>
      </c>
      <c r="T684" s="748"/>
      <c r="U684" s="704">
        <v>0</v>
      </c>
    </row>
    <row r="685" spans="1:21" ht="14.4" customHeight="1" x14ac:dyDescent="0.3">
      <c r="A685" s="664">
        <v>31</v>
      </c>
      <c r="B685" s="665" t="s">
        <v>549</v>
      </c>
      <c r="C685" s="665" t="s">
        <v>2429</v>
      </c>
      <c r="D685" s="746" t="s">
        <v>3285</v>
      </c>
      <c r="E685" s="747" t="s">
        <v>2445</v>
      </c>
      <c r="F685" s="665" t="s">
        <v>2424</v>
      </c>
      <c r="G685" s="665" t="s">
        <v>2934</v>
      </c>
      <c r="H685" s="665" t="s">
        <v>550</v>
      </c>
      <c r="I685" s="665" t="s">
        <v>3088</v>
      </c>
      <c r="J685" s="665" t="s">
        <v>2936</v>
      </c>
      <c r="K685" s="665" t="s">
        <v>2631</v>
      </c>
      <c r="L685" s="666">
        <v>0</v>
      </c>
      <c r="M685" s="666">
        <v>0</v>
      </c>
      <c r="N685" s="665">
        <v>1</v>
      </c>
      <c r="O685" s="748">
        <v>1</v>
      </c>
      <c r="P685" s="666">
        <v>0</v>
      </c>
      <c r="Q685" s="681"/>
      <c r="R685" s="665">
        <v>1</v>
      </c>
      <c r="S685" s="681">
        <v>1</v>
      </c>
      <c r="T685" s="748">
        <v>1</v>
      </c>
      <c r="U685" s="704">
        <v>1</v>
      </c>
    </row>
    <row r="686" spans="1:21" ht="14.4" customHeight="1" x14ac:dyDescent="0.3">
      <c r="A686" s="664">
        <v>31</v>
      </c>
      <c r="B686" s="665" t="s">
        <v>549</v>
      </c>
      <c r="C686" s="665" t="s">
        <v>2429</v>
      </c>
      <c r="D686" s="746" t="s">
        <v>3285</v>
      </c>
      <c r="E686" s="747" t="s">
        <v>2445</v>
      </c>
      <c r="F686" s="665" t="s">
        <v>2426</v>
      </c>
      <c r="G686" s="665" t="s">
        <v>2461</v>
      </c>
      <c r="H686" s="665" t="s">
        <v>550</v>
      </c>
      <c r="I686" s="665" t="s">
        <v>2857</v>
      </c>
      <c r="J686" s="665" t="s">
        <v>2463</v>
      </c>
      <c r="K686" s="665" t="s">
        <v>2858</v>
      </c>
      <c r="L686" s="666">
        <v>30.99</v>
      </c>
      <c r="M686" s="666">
        <v>30.99</v>
      </c>
      <c r="N686" s="665">
        <v>1</v>
      </c>
      <c r="O686" s="748">
        <v>1</v>
      </c>
      <c r="P686" s="666"/>
      <c r="Q686" s="681">
        <v>0</v>
      </c>
      <c r="R686" s="665"/>
      <c r="S686" s="681">
        <v>0</v>
      </c>
      <c r="T686" s="748"/>
      <c r="U686" s="704">
        <v>0</v>
      </c>
    </row>
    <row r="687" spans="1:21" ht="14.4" customHeight="1" x14ac:dyDescent="0.3">
      <c r="A687" s="664">
        <v>31</v>
      </c>
      <c r="B687" s="665" t="s">
        <v>549</v>
      </c>
      <c r="C687" s="665" t="s">
        <v>2429</v>
      </c>
      <c r="D687" s="746" t="s">
        <v>3285</v>
      </c>
      <c r="E687" s="747" t="s">
        <v>2445</v>
      </c>
      <c r="F687" s="665" t="s">
        <v>2426</v>
      </c>
      <c r="G687" s="665" t="s">
        <v>2461</v>
      </c>
      <c r="H687" s="665" t="s">
        <v>550</v>
      </c>
      <c r="I687" s="665" t="s">
        <v>2859</v>
      </c>
      <c r="J687" s="665" t="s">
        <v>2463</v>
      </c>
      <c r="K687" s="665" t="s">
        <v>2860</v>
      </c>
      <c r="L687" s="666">
        <v>24.77</v>
      </c>
      <c r="M687" s="666">
        <v>99.08</v>
      </c>
      <c r="N687" s="665">
        <v>4</v>
      </c>
      <c r="O687" s="748">
        <v>3</v>
      </c>
      <c r="P687" s="666">
        <v>99.08</v>
      </c>
      <c r="Q687" s="681">
        <v>1</v>
      </c>
      <c r="R687" s="665">
        <v>4</v>
      </c>
      <c r="S687" s="681">
        <v>1</v>
      </c>
      <c r="T687" s="748">
        <v>3</v>
      </c>
      <c r="U687" s="704">
        <v>1</v>
      </c>
    </row>
    <row r="688" spans="1:21" ht="14.4" customHeight="1" x14ac:dyDescent="0.3">
      <c r="A688" s="664">
        <v>31</v>
      </c>
      <c r="B688" s="665" t="s">
        <v>549</v>
      </c>
      <c r="C688" s="665" t="s">
        <v>2429</v>
      </c>
      <c r="D688" s="746" t="s">
        <v>3285</v>
      </c>
      <c r="E688" s="747" t="s">
        <v>2445</v>
      </c>
      <c r="F688" s="665" t="s">
        <v>2426</v>
      </c>
      <c r="G688" s="665" t="s">
        <v>2469</v>
      </c>
      <c r="H688" s="665" t="s">
        <v>550</v>
      </c>
      <c r="I688" s="665" t="s">
        <v>2561</v>
      </c>
      <c r="J688" s="665" t="s">
        <v>2562</v>
      </c>
      <c r="K688" s="665" t="s">
        <v>2563</v>
      </c>
      <c r="L688" s="666">
        <v>245.43</v>
      </c>
      <c r="M688" s="666">
        <v>245.43</v>
      </c>
      <c r="N688" s="665">
        <v>1</v>
      </c>
      <c r="O688" s="748">
        <v>1</v>
      </c>
      <c r="P688" s="666">
        <v>245.43</v>
      </c>
      <c r="Q688" s="681">
        <v>1</v>
      </c>
      <c r="R688" s="665">
        <v>1</v>
      </c>
      <c r="S688" s="681">
        <v>1</v>
      </c>
      <c r="T688" s="748">
        <v>1</v>
      </c>
      <c r="U688" s="704">
        <v>1</v>
      </c>
    </row>
    <row r="689" spans="1:21" ht="14.4" customHeight="1" x14ac:dyDescent="0.3">
      <c r="A689" s="664">
        <v>31</v>
      </c>
      <c r="B689" s="665" t="s">
        <v>549</v>
      </c>
      <c r="C689" s="665" t="s">
        <v>2429</v>
      </c>
      <c r="D689" s="746" t="s">
        <v>3285</v>
      </c>
      <c r="E689" s="747" t="s">
        <v>2445</v>
      </c>
      <c r="F689" s="665" t="s">
        <v>2426</v>
      </c>
      <c r="G689" s="665" t="s">
        <v>2469</v>
      </c>
      <c r="H689" s="665" t="s">
        <v>550</v>
      </c>
      <c r="I689" s="665" t="s">
        <v>3089</v>
      </c>
      <c r="J689" s="665" t="s">
        <v>3090</v>
      </c>
      <c r="K689" s="665" t="s">
        <v>3091</v>
      </c>
      <c r="L689" s="666">
        <v>250</v>
      </c>
      <c r="M689" s="666">
        <v>250</v>
      </c>
      <c r="N689" s="665">
        <v>1</v>
      </c>
      <c r="O689" s="748">
        <v>1</v>
      </c>
      <c r="P689" s="666"/>
      <c r="Q689" s="681">
        <v>0</v>
      </c>
      <c r="R689" s="665"/>
      <c r="S689" s="681">
        <v>0</v>
      </c>
      <c r="T689" s="748"/>
      <c r="U689" s="704">
        <v>0</v>
      </c>
    </row>
    <row r="690" spans="1:21" ht="14.4" customHeight="1" x14ac:dyDescent="0.3">
      <c r="A690" s="664">
        <v>31</v>
      </c>
      <c r="B690" s="665" t="s">
        <v>549</v>
      </c>
      <c r="C690" s="665" t="s">
        <v>2429</v>
      </c>
      <c r="D690" s="746" t="s">
        <v>3285</v>
      </c>
      <c r="E690" s="747" t="s">
        <v>2445</v>
      </c>
      <c r="F690" s="665" t="s">
        <v>2426</v>
      </c>
      <c r="G690" s="665" t="s">
        <v>2469</v>
      </c>
      <c r="H690" s="665" t="s">
        <v>550</v>
      </c>
      <c r="I690" s="665" t="s">
        <v>2564</v>
      </c>
      <c r="J690" s="665" t="s">
        <v>2565</v>
      </c>
      <c r="K690" s="665" t="s">
        <v>2566</v>
      </c>
      <c r="L690" s="666">
        <v>58.5</v>
      </c>
      <c r="M690" s="666">
        <v>117</v>
      </c>
      <c r="N690" s="665">
        <v>2</v>
      </c>
      <c r="O690" s="748">
        <v>2</v>
      </c>
      <c r="P690" s="666">
        <v>117</v>
      </c>
      <c r="Q690" s="681">
        <v>1</v>
      </c>
      <c r="R690" s="665">
        <v>2</v>
      </c>
      <c r="S690" s="681">
        <v>1</v>
      </c>
      <c r="T690" s="748">
        <v>2</v>
      </c>
      <c r="U690" s="704">
        <v>1</v>
      </c>
    </row>
    <row r="691" spans="1:21" ht="14.4" customHeight="1" x14ac:dyDescent="0.3">
      <c r="A691" s="664">
        <v>31</v>
      </c>
      <c r="B691" s="665" t="s">
        <v>549</v>
      </c>
      <c r="C691" s="665" t="s">
        <v>2429</v>
      </c>
      <c r="D691" s="746" t="s">
        <v>3285</v>
      </c>
      <c r="E691" s="747" t="s">
        <v>2445</v>
      </c>
      <c r="F691" s="665" t="s">
        <v>2426</v>
      </c>
      <c r="G691" s="665" t="s">
        <v>2469</v>
      </c>
      <c r="H691" s="665" t="s">
        <v>550</v>
      </c>
      <c r="I691" s="665" t="s">
        <v>2470</v>
      </c>
      <c r="J691" s="665" t="s">
        <v>2471</v>
      </c>
      <c r="K691" s="665" t="s">
        <v>2472</v>
      </c>
      <c r="L691" s="666">
        <v>971.25</v>
      </c>
      <c r="M691" s="666">
        <v>971.25</v>
      </c>
      <c r="N691" s="665">
        <v>1</v>
      </c>
      <c r="O691" s="748">
        <v>1</v>
      </c>
      <c r="P691" s="666">
        <v>971.25</v>
      </c>
      <c r="Q691" s="681">
        <v>1</v>
      </c>
      <c r="R691" s="665">
        <v>1</v>
      </c>
      <c r="S691" s="681">
        <v>1</v>
      </c>
      <c r="T691" s="748">
        <v>1</v>
      </c>
      <c r="U691" s="704">
        <v>1</v>
      </c>
    </row>
    <row r="692" spans="1:21" ht="14.4" customHeight="1" x14ac:dyDescent="0.3">
      <c r="A692" s="664">
        <v>31</v>
      </c>
      <c r="B692" s="665" t="s">
        <v>549</v>
      </c>
      <c r="C692" s="665" t="s">
        <v>2429</v>
      </c>
      <c r="D692" s="746" t="s">
        <v>3285</v>
      </c>
      <c r="E692" s="747" t="s">
        <v>2445</v>
      </c>
      <c r="F692" s="665" t="s">
        <v>2426</v>
      </c>
      <c r="G692" s="665" t="s">
        <v>2469</v>
      </c>
      <c r="H692" s="665" t="s">
        <v>550</v>
      </c>
      <c r="I692" s="665" t="s">
        <v>2975</v>
      </c>
      <c r="J692" s="665" t="s">
        <v>2976</v>
      </c>
      <c r="K692" s="665" t="s">
        <v>2977</v>
      </c>
      <c r="L692" s="666">
        <v>600</v>
      </c>
      <c r="M692" s="666">
        <v>600</v>
      </c>
      <c r="N692" s="665">
        <v>1</v>
      </c>
      <c r="O692" s="748">
        <v>1</v>
      </c>
      <c r="P692" s="666">
        <v>600</v>
      </c>
      <c r="Q692" s="681">
        <v>1</v>
      </c>
      <c r="R692" s="665">
        <v>1</v>
      </c>
      <c r="S692" s="681">
        <v>1</v>
      </c>
      <c r="T692" s="748">
        <v>1</v>
      </c>
      <c r="U692" s="704">
        <v>1</v>
      </c>
    </row>
    <row r="693" spans="1:21" ht="14.4" customHeight="1" x14ac:dyDescent="0.3">
      <c r="A693" s="664">
        <v>31</v>
      </c>
      <c r="B693" s="665" t="s">
        <v>549</v>
      </c>
      <c r="C693" s="665" t="s">
        <v>2429</v>
      </c>
      <c r="D693" s="746" t="s">
        <v>3285</v>
      </c>
      <c r="E693" s="747" t="s">
        <v>2445</v>
      </c>
      <c r="F693" s="665" t="s">
        <v>2426</v>
      </c>
      <c r="G693" s="665" t="s">
        <v>2469</v>
      </c>
      <c r="H693" s="665" t="s">
        <v>550</v>
      </c>
      <c r="I693" s="665" t="s">
        <v>2567</v>
      </c>
      <c r="J693" s="665" t="s">
        <v>2568</v>
      </c>
      <c r="K693" s="665" t="s">
        <v>2569</v>
      </c>
      <c r="L693" s="666">
        <v>350</v>
      </c>
      <c r="M693" s="666">
        <v>1750</v>
      </c>
      <c r="N693" s="665">
        <v>5</v>
      </c>
      <c r="O693" s="748">
        <v>5</v>
      </c>
      <c r="P693" s="666">
        <v>350</v>
      </c>
      <c r="Q693" s="681">
        <v>0.2</v>
      </c>
      <c r="R693" s="665">
        <v>1</v>
      </c>
      <c r="S693" s="681">
        <v>0.2</v>
      </c>
      <c r="T693" s="748">
        <v>1</v>
      </c>
      <c r="U693" s="704">
        <v>0.2</v>
      </c>
    </row>
    <row r="694" spans="1:21" ht="14.4" customHeight="1" x14ac:dyDescent="0.3">
      <c r="A694" s="664">
        <v>31</v>
      </c>
      <c r="B694" s="665" t="s">
        <v>549</v>
      </c>
      <c r="C694" s="665" t="s">
        <v>2429</v>
      </c>
      <c r="D694" s="746" t="s">
        <v>3285</v>
      </c>
      <c r="E694" s="747" t="s">
        <v>2445</v>
      </c>
      <c r="F694" s="665" t="s">
        <v>2426</v>
      </c>
      <c r="G694" s="665" t="s">
        <v>2469</v>
      </c>
      <c r="H694" s="665" t="s">
        <v>550</v>
      </c>
      <c r="I694" s="665" t="s">
        <v>2575</v>
      </c>
      <c r="J694" s="665" t="s">
        <v>2576</v>
      </c>
      <c r="K694" s="665" t="s">
        <v>2577</v>
      </c>
      <c r="L694" s="666">
        <v>1000</v>
      </c>
      <c r="M694" s="666">
        <v>2000</v>
      </c>
      <c r="N694" s="665">
        <v>2</v>
      </c>
      <c r="O694" s="748">
        <v>2</v>
      </c>
      <c r="P694" s="666">
        <v>2000</v>
      </c>
      <c r="Q694" s="681">
        <v>1</v>
      </c>
      <c r="R694" s="665">
        <v>2</v>
      </c>
      <c r="S694" s="681">
        <v>1</v>
      </c>
      <c r="T694" s="748">
        <v>2</v>
      </c>
      <c r="U694" s="704">
        <v>1</v>
      </c>
    </row>
    <row r="695" spans="1:21" ht="14.4" customHeight="1" x14ac:dyDescent="0.3">
      <c r="A695" s="664">
        <v>31</v>
      </c>
      <c r="B695" s="665" t="s">
        <v>549</v>
      </c>
      <c r="C695" s="665" t="s">
        <v>2429</v>
      </c>
      <c r="D695" s="746" t="s">
        <v>3285</v>
      </c>
      <c r="E695" s="747" t="s">
        <v>2445</v>
      </c>
      <c r="F695" s="665" t="s">
        <v>2426</v>
      </c>
      <c r="G695" s="665" t="s">
        <v>2469</v>
      </c>
      <c r="H695" s="665" t="s">
        <v>550</v>
      </c>
      <c r="I695" s="665" t="s">
        <v>3092</v>
      </c>
      <c r="J695" s="665" t="s">
        <v>3093</v>
      </c>
      <c r="K695" s="665" t="s">
        <v>3094</v>
      </c>
      <c r="L695" s="666">
        <v>269.06</v>
      </c>
      <c r="M695" s="666">
        <v>269.06</v>
      </c>
      <c r="N695" s="665">
        <v>1</v>
      </c>
      <c r="O695" s="748">
        <v>1</v>
      </c>
      <c r="P695" s="666">
        <v>269.06</v>
      </c>
      <c r="Q695" s="681">
        <v>1</v>
      </c>
      <c r="R695" s="665">
        <v>1</v>
      </c>
      <c r="S695" s="681">
        <v>1</v>
      </c>
      <c r="T695" s="748">
        <v>1</v>
      </c>
      <c r="U695" s="704">
        <v>1</v>
      </c>
    </row>
    <row r="696" spans="1:21" ht="14.4" customHeight="1" x14ac:dyDescent="0.3">
      <c r="A696" s="664">
        <v>31</v>
      </c>
      <c r="B696" s="665" t="s">
        <v>549</v>
      </c>
      <c r="C696" s="665" t="s">
        <v>2429</v>
      </c>
      <c r="D696" s="746" t="s">
        <v>3285</v>
      </c>
      <c r="E696" s="747" t="s">
        <v>2445</v>
      </c>
      <c r="F696" s="665" t="s">
        <v>2426</v>
      </c>
      <c r="G696" s="665" t="s">
        <v>2469</v>
      </c>
      <c r="H696" s="665" t="s">
        <v>550</v>
      </c>
      <c r="I696" s="665" t="s">
        <v>3009</v>
      </c>
      <c r="J696" s="665" t="s">
        <v>3010</v>
      </c>
      <c r="K696" s="665" t="s">
        <v>3011</v>
      </c>
      <c r="L696" s="666">
        <v>750</v>
      </c>
      <c r="M696" s="666">
        <v>750</v>
      </c>
      <c r="N696" s="665">
        <v>1</v>
      </c>
      <c r="O696" s="748">
        <v>1</v>
      </c>
      <c r="P696" s="666">
        <v>750</v>
      </c>
      <c r="Q696" s="681">
        <v>1</v>
      </c>
      <c r="R696" s="665">
        <v>1</v>
      </c>
      <c r="S696" s="681">
        <v>1</v>
      </c>
      <c r="T696" s="748">
        <v>1</v>
      </c>
      <c r="U696" s="704">
        <v>1</v>
      </c>
    </row>
    <row r="697" spans="1:21" ht="14.4" customHeight="1" x14ac:dyDescent="0.3">
      <c r="A697" s="664">
        <v>31</v>
      </c>
      <c r="B697" s="665" t="s">
        <v>549</v>
      </c>
      <c r="C697" s="665" t="s">
        <v>2429</v>
      </c>
      <c r="D697" s="746" t="s">
        <v>3285</v>
      </c>
      <c r="E697" s="747" t="s">
        <v>2445</v>
      </c>
      <c r="F697" s="665" t="s">
        <v>2426</v>
      </c>
      <c r="G697" s="665" t="s">
        <v>2469</v>
      </c>
      <c r="H697" s="665" t="s">
        <v>550</v>
      </c>
      <c r="I697" s="665" t="s">
        <v>3095</v>
      </c>
      <c r="J697" s="665" t="s">
        <v>3096</v>
      </c>
      <c r="K697" s="665" t="s">
        <v>3043</v>
      </c>
      <c r="L697" s="666">
        <v>1000</v>
      </c>
      <c r="M697" s="666">
        <v>1000</v>
      </c>
      <c r="N697" s="665">
        <v>1</v>
      </c>
      <c r="O697" s="748">
        <v>1</v>
      </c>
      <c r="P697" s="666"/>
      <c r="Q697" s="681">
        <v>0</v>
      </c>
      <c r="R697" s="665"/>
      <c r="S697" s="681">
        <v>0</v>
      </c>
      <c r="T697" s="748"/>
      <c r="U697" s="704">
        <v>0</v>
      </c>
    </row>
    <row r="698" spans="1:21" ht="14.4" customHeight="1" x14ac:dyDescent="0.3">
      <c r="A698" s="664">
        <v>31</v>
      </c>
      <c r="B698" s="665" t="s">
        <v>549</v>
      </c>
      <c r="C698" s="665" t="s">
        <v>2429</v>
      </c>
      <c r="D698" s="746" t="s">
        <v>3285</v>
      </c>
      <c r="E698" s="747" t="s">
        <v>2445</v>
      </c>
      <c r="F698" s="665" t="s">
        <v>2426</v>
      </c>
      <c r="G698" s="665" t="s">
        <v>2473</v>
      </c>
      <c r="H698" s="665" t="s">
        <v>550</v>
      </c>
      <c r="I698" s="665" t="s">
        <v>2581</v>
      </c>
      <c r="J698" s="665" t="s">
        <v>2582</v>
      </c>
      <c r="K698" s="665" t="s">
        <v>2583</v>
      </c>
      <c r="L698" s="666">
        <v>260</v>
      </c>
      <c r="M698" s="666">
        <v>6240</v>
      </c>
      <c r="N698" s="665">
        <v>24</v>
      </c>
      <c r="O698" s="748">
        <v>12</v>
      </c>
      <c r="P698" s="666">
        <v>6240</v>
      </c>
      <c r="Q698" s="681">
        <v>1</v>
      </c>
      <c r="R698" s="665">
        <v>24</v>
      </c>
      <c r="S698" s="681">
        <v>1</v>
      </c>
      <c r="T698" s="748">
        <v>12</v>
      </c>
      <c r="U698" s="704">
        <v>1</v>
      </c>
    </row>
    <row r="699" spans="1:21" ht="14.4" customHeight="1" x14ac:dyDescent="0.3">
      <c r="A699" s="664">
        <v>31</v>
      </c>
      <c r="B699" s="665" t="s">
        <v>549</v>
      </c>
      <c r="C699" s="665" t="s">
        <v>2429</v>
      </c>
      <c r="D699" s="746" t="s">
        <v>3285</v>
      </c>
      <c r="E699" s="747" t="s">
        <v>2445</v>
      </c>
      <c r="F699" s="665" t="s">
        <v>2426</v>
      </c>
      <c r="G699" s="665" t="s">
        <v>2473</v>
      </c>
      <c r="H699" s="665" t="s">
        <v>550</v>
      </c>
      <c r="I699" s="665" t="s">
        <v>2584</v>
      </c>
      <c r="J699" s="665" t="s">
        <v>2585</v>
      </c>
      <c r="K699" s="665" t="s">
        <v>2586</v>
      </c>
      <c r="L699" s="666">
        <v>190</v>
      </c>
      <c r="M699" s="666">
        <v>380</v>
      </c>
      <c r="N699" s="665">
        <v>2</v>
      </c>
      <c r="O699" s="748">
        <v>1</v>
      </c>
      <c r="P699" s="666">
        <v>380</v>
      </c>
      <c r="Q699" s="681">
        <v>1</v>
      </c>
      <c r="R699" s="665">
        <v>2</v>
      </c>
      <c r="S699" s="681">
        <v>1</v>
      </c>
      <c r="T699" s="748">
        <v>1</v>
      </c>
      <c r="U699" s="704">
        <v>1</v>
      </c>
    </row>
    <row r="700" spans="1:21" ht="14.4" customHeight="1" x14ac:dyDescent="0.3">
      <c r="A700" s="664">
        <v>31</v>
      </c>
      <c r="B700" s="665" t="s">
        <v>549</v>
      </c>
      <c r="C700" s="665" t="s">
        <v>2429</v>
      </c>
      <c r="D700" s="746" t="s">
        <v>3285</v>
      </c>
      <c r="E700" s="747" t="s">
        <v>2446</v>
      </c>
      <c r="F700" s="665" t="s">
        <v>2424</v>
      </c>
      <c r="G700" s="665" t="s">
        <v>2454</v>
      </c>
      <c r="H700" s="665" t="s">
        <v>1188</v>
      </c>
      <c r="I700" s="665" t="s">
        <v>1481</v>
      </c>
      <c r="J700" s="665" t="s">
        <v>2088</v>
      </c>
      <c r="K700" s="665" t="s">
        <v>2282</v>
      </c>
      <c r="L700" s="666">
        <v>154.36000000000001</v>
      </c>
      <c r="M700" s="666">
        <v>308.72000000000003</v>
      </c>
      <c r="N700" s="665">
        <v>2</v>
      </c>
      <c r="O700" s="748">
        <v>2</v>
      </c>
      <c r="P700" s="666">
        <v>308.72000000000003</v>
      </c>
      <c r="Q700" s="681">
        <v>1</v>
      </c>
      <c r="R700" s="665">
        <v>2</v>
      </c>
      <c r="S700" s="681">
        <v>1</v>
      </c>
      <c r="T700" s="748">
        <v>2</v>
      </c>
      <c r="U700" s="704">
        <v>1</v>
      </c>
    </row>
    <row r="701" spans="1:21" ht="14.4" customHeight="1" x14ac:dyDescent="0.3">
      <c r="A701" s="664">
        <v>31</v>
      </c>
      <c r="B701" s="665" t="s">
        <v>549</v>
      </c>
      <c r="C701" s="665" t="s">
        <v>2429</v>
      </c>
      <c r="D701" s="746" t="s">
        <v>3285</v>
      </c>
      <c r="E701" s="747" t="s">
        <v>2446</v>
      </c>
      <c r="F701" s="665" t="s">
        <v>2424</v>
      </c>
      <c r="G701" s="665" t="s">
        <v>2491</v>
      </c>
      <c r="H701" s="665" t="s">
        <v>550</v>
      </c>
      <c r="I701" s="665" t="s">
        <v>711</v>
      </c>
      <c r="J701" s="665" t="s">
        <v>712</v>
      </c>
      <c r="K701" s="665" t="s">
        <v>2411</v>
      </c>
      <c r="L701" s="666">
        <v>36.54</v>
      </c>
      <c r="M701" s="666">
        <v>36.54</v>
      </c>
      <c r="N701" s="665">
        <v>1</v>
      </c>
      <c r="O701" s="748">
        <v>1</v>
      </c>
      <c r="P701" s="666"/>
      <c r="Q701" s="681">
        <v>0</v>
      </c>
      <c r="R701" s="665"/>
      <c r="S701" s="681">
        <v>0</v>
      </c>
      <c r="T701" s="748"/>
      <c r="U701" s="704">
        <v>0</v>
      </c>
    </row>
    <row r="702" spans="1:21" ht="14.4" customHeight="1" x14ac:dyDescent="0.3">
      <c r="A702" s="664">
        <v>31</v>
      </c>
      <c r="B702" s="665" t="s">
        <v>549</v>
      </c>
      <c r="C702" s="665" t="s">
        <v>2429</v>
      </c>
      <c r="D702" s="746" t="s">
        <v>3285</v>
      </c>
      <c r="E702" s="747" t="s">
        <v>2446</v>
      </c>
      <c r="F702" s="665" t="s">
        <v>2424</v>
      </c>
      <c r="G702" s="665" t="s">
        <v>2491</v>
      </c>
      <c r="H702" s="665" t="s">
        <v>550</v>
      </c>
      <c r="I702" s="665" t="s">
        <v>3097</v>
      </c>
      <c r="J702" s="665" t="s">
        <v>2870</v>
      </c>
      <c r="K702" s="665" t="s">
        <v>3098</v>
      </c>
      <c r="L702" s="666">
        <v>60.9</v>
      </c>
      <c r="M702" s="666">
        <v>60.9</v>
      </c>
      <c r="N702" s="665">
        <v>1</v>
      </c>
      <c r="O702" s="748">
        <v>0.5</v>
      </c>
      <c r="P702" s="666">
        <v>60.9</v>
      </c>
      <c r="Q702" s="681">
        <v>1</v>
      </c>
      <c r="R702" s="665">
        <v>1</v>
      </c>
      <c r="S702" s="681">
        <v>1</v>
      </c>
      <c r="T702" s="748">
        <v>0.5</v>
      </c>
      <c r="U702" s="704">
        <v>1</v>
      </c>
    </row>
    <row r="703" spans="1:21" ht="14.4" customHeight="1" x14ac:dyDescent="0.3">
      <c r="A703" s="664">
        <v>31</v>
      </c>
      <c r="B703" s="665" t="s">
        <v>549</v>
      </c>
      <c r="C703" s="665" t="s">
        <v>2429</v>
      </c>
      <c r="D703" s="746" t="s">
        <v>3285</v>
      </c>
      <c r="E703" s="747" t="s">
        <v>2446</v>
      </c>
      <c r="F703" s="665" t="s">
        <v>2424</v>
      </c>
      <c r="G703" s="665" t="s">
        <v>3038</v>
      </c>
      <c r="H703" s="665" t="s">
        <v>550</v>
      </c>
      <c r="I703" s="665" t="s">
        <v>3099</v>
      </c>
      <c r="J703" s="665" t="s">
        <v>2739</v>
      </c>
      <c r="K703" s="665"/>
      <c r="L703" s="666">
        <v>0</v>
      </c>
      <c r="M703" s="666">
        <v>0</v>
      </c>
      <c r="N703" s="665">
        <v>1</v>
      </c>
      <c r="O703" s="748">
        <v>1</v>
      </c>
      <c r="P703" s="666"/>
      <c r="Q703" s="681"/>
      <c r="R703" s="665"/>
      <c r="S703" s="681">
        <v>0</v>
      </c>
      <c r="T703" s="748"/>
      <c r="U703" s="704">
        <v>0</v>
      </c>
    </row>
    <row r="704" spans="1:21" ht="14.4" customHeight="1" x14ac:dyDescent="0.3">
      <c r="A704" s="664">
        <v>31</v>
      </c>
      <c r="B704" s="665" t="s">
        <v>549</v>
      </c>
      <c r="C704" s="665" t="s">
        <v>2429</v>
      </c>
      <c r="D704" s="746" t="s">
        <v>3285</v>
      </c>
      <c r="E704" s="747" t="s">
        <v>2446</v>
      </c>
      <c r="F704" s="665" t="s">
        <v>2424</v>
      </c>
      <c r="G704" s="665" t="s">
        <v>2507</v>
      </c>
      <c r="H704" s="665" t="s">
        <v>550</v>
      </c>
      <c r="I704" s="665" t="s">
        <v>2652</v>
      </c>
      <c r="J704" s="665" t="s">
        <v>791</v>
      </c>
      <c r="K704" s="665" t="s">
        <v>2653</v>
      </c>
      <c r="L704" s="666">
        <v>0</v>
      </c>
      <c r="M704" s="666">
        <v>0</v>
      </c>
      <c r="N704" s="665">
        <v>2</v>
      </c>
      <c r="O704" s="748">
        <v>1</v>
      </c>
      <c r="P704" s="666">
        <v>0</v>
      </c>
      <c r="Q704" s="681"/>
      <c r="R704" s="665">
        <v>2</v>
      </c>
      <c r="S704" s="681">
        <v>1</v>
      </c>
      <c r="T704" s="748">
        <v>1</v>
      </c>
      <c r="U704" s="704">
        <v>1</v>
      </c>
    </row>
    <row r="705" spans="1:21" ht="14.4" customHeight="1" x14ac:dyDescent="0.3">
      <c r="A705" s="664">
        <v>31</v>
      </c>
      <c r="B705" s="665" t="s">
        <v>549</v>
      </c>
      <c r="C705" s="665" t="s">
        <v>2429</v>
      </c>
      <c r="D705" s="746" t="s">
        <v>3285</v>
      </c>
      <c r="E705" s="747" t="s">
        <v>2446</v>
      </c>
      <c r="F705" s="665" t="s">
        <v>2424</v>
      </c>
      <c r="G705" s="665" t="s">
        <v>2507</v>
      </c>
      <c r="H705" s="665" t="s">
        <v>550</v>
      </c>
      <c r="I705" s="665" t="s">
        <v>1115</v>
      </c>
      <c r="J705" s="665" t="s">
        <v>791</v>
      </c>
      <c r="K705" s="665" t="s">
        <v>2603</v>
      </c>
      <c r="L705" s="666">
        <v>0</v>
      </c>
      <c r="M705" s="666">
        <v>0</v>
      </c>
      <c r="N705" s="665">
        <v>6</v>
      </c>
      <c r="O705" s="748">
        <v>3.5</v>
      </c>
      <c r="P705" s="666">
        <v>0</v>
      </c>
      <c r="Q705" s="681"/>
      <c r="R705" s="665">
        <v>5</v>
      </c>
      <c r="S705" s="681">
        <v>0.83333333333333337</v>
      </c>
      <c r="T705" s="748">
        <v>3</v>
      </c>
      <c r="U705" s="704">
        <v>0.8571428571428571</v>
      </c>
    </row>
    <row r="706" spans="1:21" ht="14.4" customHeight="1" x14ac:dyDescent="0.3">
      <c r="A706" s="664">
        <v>31</v>
      </c>
      <c r="B706" s="665" t="s">
        <v>549</v>
      </c>
      <c r="C706" s="665" t="s">
        <v>2429</v>
      </c>
      <c r="D706" s="746" t="s">
        <v>3285</v>
      </c>
      <c r="E706" s="747" t="s">
        <v>2446</v>
      </c>
      <c r="F706" s="665" t="s">
        <v>2424</v>
      </c>
      <c r="G706" s="665" t="s">
        <v>2509</v>
      </c>
      <c r="H706" s="665" t="s">
        <v>550</v>
      </c>
      <c r="I706" s="665" t="s">
        <v>2654</v>
      </c>
      <c r="J706" s="665" t="s">
        <v>1414</v>
      </c>
      <c r="K706" s="665" t="s">
        <v>2510</v>
      </c>
      <c r="L706" s="666">
        <v>132.97999999999999</v>
      </c>
      <c r="M706" s="666">
        <v>531.91999999999996</v>
      </c>
      <c r="N706" s="665">
        <v>4</v>
      </c>
      <c r="O706" s="748">
        <v>2</v>
      </c>
      <c r="P706" s="666">
        <v>531.91999999999996</v>
      </c>
      <c r="Q706" s="681">
        <v>1</v>
      </c>
      <c r="R706" s="665">
        <v>4</v>
      </c>
      <c r="S706" s="681">
        <v>1</v>
      </c>
      <c r="T706" s="748">
        <v>2</v>
      </c>
      <c r="U706" s="704">
        <v>1</v>
      </c>
    </row>
    <row r="707" spans="1:21" ht="14.4" customHeight="1" x14ac:dyDescent="0.3">
      <c r="A707" s="664">
        <v>31</v>
      </c>
      <c r="B707" s="665" t="s">
        <v>549</v>
      </c>
      <c r="C707" s="665" t="s">
        <v>2429</v>
      </c>
      <c r="D707" s="746" t="s">
        <v>3285</v>
      </c>
      <c r="E707" s="747" t="s">
        <v>2446</v>
      </c>
      <c r="F707" s="665" t="s">
        <v>2424</v>
      </c>
      <c r="G707" s="665" t="s">
        <v>3100</v>
      </c>
      <c r="H707" s="665" t="s">
        <v>550</v>
      </c>
      <c r="I707" s="665" t="s">
        <v>3101</v>
      </c>
      <c r="J707" s="665" t="s">
        <v>3102</v>
      </c>
      <c r="K707" s="665" t="s">
        <v>3103</v>
      </c>
      <c r="L707" s="666">
        <v>300.33</v>
      </c>
      <c r="M707" s="666">
        <v>300.33</v>
      </c>
      <c r="N707" s="665">
        <v>1</v>
      </c>
      <c r="O707" s="748">
        <v>0.5</v>
      </c>
      <c r="P707" s="666">
        <v>300.33</v>
      </c>
      <c r="Q707" s="681">
        <v>1</v>
      </c>
      <c r="R707" s="665">
        <v>1</v>
      </c>
      <c r="S707" s="681">
        <v>1</v>
      </c>
      <c r="T707" s="748">
        <v>0.5</v>
      </c>
      <c r="U707" s="704">
        <v>1</v>
      </c>
    </row>
    <row r="708" spans="1:21" ht="14.4" customHeight="1" x14ac:dyDescent="0.3">
      <c r="A708" s="664">
        <v>31</v>
      </c>
      <c r="B708" s="665" t="s">
        <v>549</v>
      </c>
      <c r="C708" s="665" t="s">
        <v>2429</v>
      </c>
      <c r="D708" s="746" t="s">
        <v>3285</v>
      </c>
      <c r="E708" s="747" t="s">
        <v>2446</v>
      </c>
      <c r="F708" s="665" t="s">
        <v>2424</v>
      </c>
      <c r="G708" s="665" t="s">
        <v>2455</v>
      </c>
      <c r="H708" s="665" t="s">
        <v>1188</v>
      </c>
      <c r="I708" s="665" t="s">
        <v>2456</v>
      </c>
      <c r="J708" s="665" t="s">
        <v>1345</v>
      </c>
      <c r="K708" s="665" t="s">
        <v>2457</v>
      </c>
      <c r="L708" s="666">
        <v>543.39</v>
      </c>
      <c r="M708" s="666">
        <v>5433.9</v>
      </c>
      <c r="N708" s="665">
        <v>10</v>
      </c>
      <c r="O708" s="748">
        <v>5.5</v>
      </c>
      <c r="P708" s="666">
        <v>3803.73</v>
      </c>
      <c r="Q708" s="681">
        <v>0.70000000000000007</v>
      </c>
      <c r="R708" s="665">
        <v>7</v>
      </c>
      <c r="S708" s="681">
        <v>0.7</v>
      </c>
      <c r="T708" s="748">
        <v>4</v>
      </c>
      <c r="U708" s="704">
        <v>0.72727272727272729</v>
      </c>
    </row>
    <row r="709" spans="1:21" ht="14.4" customHeight="1" x14ac:dyDescent="0.3">
      <c r="A709" s="664">
        <v>31</v>
      </c>
      <c r="B709" s="665" t="s">
        <v>549</v>
      </c>
      <c r="C709" s="665" t="s">
        <v>2429</v>
      </c>
      <c r="D709" s="746" t="s">
        <v>3285</v>
      </c>
      <c r="E709" s="747" t="s">
        <v>2446</v>
      </c>
      <c r="F709" s="665" t="s">
        <v>2424</v>
      </c>
      <c r="G709" s="665" t="s">
        <v>2455</v>
      </c>
      <c r="H709" s="665" t="s">
        <v>1188</v>
      </c>
      <c r="I709" s="665" t="s">
        <v>2515</v>
      </c>
      <c r="J709" s="665" t="s">
        <v>1345</v>
      </c>
      <c r="K709" s="665" t="s">
        <v>2250</v>
      </c>
      <c r="L709" s="666">
        <v>815.1</v>
      </c>
      <c r="M709" s="666">
        <v>13041.600000000002</v>
      </c>
      <c r="N709" s="665">
        <v>16</v>
      </c>
      <c r="O709" s="748">
        <v>11</v>
      </c>
      <c r="P709" s="666">
        <v>6520.8000000000011</v>
      </c>
      <c r="Q709" s="681">
        <v>0.5</v>
      </c>
      <c r="R709" s="665">
        <v>8</v>
      </c>
      <c r="S709" s="681">
        <v>0.5</v>
      </c>
      <c r="T709" s="748">
        <v>6</v>
      </c>
      <c r="U709" s="704">
        <v>0.54545454545454541</v>
      </c>
    </row>
    <row r="710" spans="1:21" ht="14.4" customHeight="1" x14ac:dyDescent="0.3">
      <c r="A710" s="664">
        <v>31</v>
      </c>
      <c r="B710" s="665" t="s">
        <v>549</v>
      </c>
      <c r="C710" s="665" t="s">
        <v>2429</v>
      </c>
      <c r="D710" s="746" t="s">
        <v>3285</v>
      </c>
      <c r="E710" s="747" t="s">
        <v>2446</v>
      </c>
      <c r="F710" s="665" t="s">
        <v>2424</v>
      </c>
      <c r="G710" s="665" t="s">
        <v>2455</v>
      </c>
      <c r="H710" s="665" t="s">
        <v>1188</v>
      </c>
      <c r="I710" s="665" t="s">
        <v>2516</v>
      </c>
      <c r="J710" s="665" t="s">
        <v>1345</v>
      </c>
      <c r="K710" s="665" t="s">
        <v>2517</v>
      </c>
      <c r="L710" s="666">
        <v>923.74</v>
      </c>
      <c r="M710" s="666">
        <v>2771.2200000000003</v>
      </c>
      <c r="N710" s="665">
        <v>3</v>
      </c>
      <c r="O710" s="748">
        <v>3</v>
      </c>
      <c r="P710" s="666">
        <v>1847.48</v>
      </c>
      <c r="Q710" s="681">
        <v>0.66666666666666663</v>
      </c>
      <c r="R710" s="665">
        <v>2</v>
      </c>
      <c r="S710" s="681">
        <v>0.66666666666666663</v>
      </c>
      <c r="T710" s="748">
        <v>2</v>
      </c>
      <c r="U710" s="704">
        <v>0.66666666666666663</v>
      </c>
    </row>
    <row r="711" spans="1:21" ht="14.4" customHeight="1" x14ac:dyDescent="0.3">
      <c r="A711" s="664">
        <v>31</v>
      </c>
      <c r="B711" s="665" t="s">
        <v>549</v>
      </c>
      <c r="C711" s="665" t="s">
        <v>2429</v>
      </c>
      <c r="D711" s="746" t="s">
        <v>3285</v>
      </c>
      <c r="E711" s="747" t="s">
        <v>2446</v>
      </c>
      <c r="F711" s="665" t="s">
        <v>2424</v>
      </c>
      <c r="G711" s="665" t="s">
        <v>2455</v>
      </c>
      <c r="H711" s="665" t="s">
        <v>1188</v>
      </c>
      <c r="I711" s="665" t="s">
        <v>2606</v>
      </c>
      <c r="J711" s="665" t="s">
        <v>1345</v>
      </c>
      <c r="K711" s="665" t="s">
        <v>2607</v>
      </c>
      <c r="L711" s="666">
        <v>1154.68</v>
      </c>
      <c r="M711" s="666">
        <v>1154.68</v>
      </c>
      <c r="N711" s="665">
        <v>1</v>
      </c>
      <c r="O711" s="748">
        <v>1</v>
      </c>
      <c r="P711" s="666">
        <v>1154.68</v>
      </c>
      <c r="Q711" s="681">
        <v>1</v>
      </c>
      <c r="R711" s="665">
        <v>1</v>
      </c>
      <c r="S711" s="681">
        <v>1</v>
      </c>
      <c r="T711" s="748">
        <v>1</v>
      </c>
      <c r="U711" s="704">
        <v>1</v>
      </c>
    </row>
    <row r="712" spans="1:21" ht="14.4" customHeight="1" x14ac:dyDescent="0.3">
      <c r="A712" s="664">
        <v>31</v>
      </c>
      <c r="B712" s="665" t="s">
        <v>549</v>
      </c>
      <c r="C712" s="665" t="s">
        <v>2429</v>
      </c>
      <c r="D712" s="746" t="s">
        <v>3285</v>
      </c>
      <c r="E712" s="747" t="s">
        <v>2446</v>
      </c>
      <c r="F712" s="665" t="s">
        <v>2424</v>
      </c>
      <c r="G712" s="665" t="s">
        <v>2455</v>
      </c>
      <c r="H712" s="665" t="s">
        <v>1188</v>
      </c>
      <c r="I712" s="665" t="s">
        <v>3077</v>
      </c>
      <c r="J712" s="665" t="s">
        <v>1341</v>
      </c>
      <c r="K712" s="665" t="s">
        <v>3078</v>
      </c>
      <c r="L712" s="666">
        <v>1847.49</v>
      </c>
      <c r="M712" s="666">
        <v>1847.49</v>
      </c>
      <c r="N712" s="665">
        <v>1</v>
      </c>
      <c r="O712" s="748">
        <v>1</v>
      </c>
      <c r="P712" s="666">
        <v>1847.49</v>
      </c>
      <c r="Q712" s="681">
        <v>1</v>
      </c>
      <c r="R712" s="665">
        <v>1</v>
      </c>
      <c r="S712" s="681">
        <v>1</v>
      </c>
      <c r="T712" s="748">
        <v>1</v>
      </c>
      <c r="U712" s="704">
        <v>1</v>
      </c>
    </row>
    <row r="713" spans="1:21" ht="14.4" customHeight="1" x14ac:dyDescent="0.3">
      <c r="A713" s="664">
        <v>31</v>
      </c>
      <c r="B713" s="665" t="s">
        <v>549</v>
      </c>
      <c r="C713" s="665" t="s">
        <v>2429</v>
      </c>
      <c r="D713" s="746" t="s">
        <v>3285</v>
      </c>
      <c r="E713" s="747" t="s">
        <v>2446</v>
      </c>
      <c r="F713" s="665" t="s">
        <v>2424</v>
      </c>
      <c r="G713" s="665" t="s">
        <v>2519</v>
      </c>
      <c r="H713" s="665" t="s">
        <v>1188</v>
      </c>
      <c r="I713" s="665" t="s">
        <v>1197</v>
      </c>
      <c r="J713" s="665" t="s">
        <v>578</v>
      </c>
      <c r="K713" s="665" t="s">
        <v>2315</v>
      </c>
      <c r="L713" s="666">
        <v>36.54</v>
      </c>
      <c r="M713" s="666">
        <v>73.08</v>
      </c>
      <c r="N713" s="665">
        <v>2</v>
      </c>
      <c r="O713" s="748">
        <v>1.5</v>
      </c>
      <c r="P713" s="666">
        <v>73.08</v>
      </c>
      <c r="Q713" s="681">
        <v>1</v>
      </c>
      <c r="R713" s="665">
        <v>2</v>
      </c>
      <c r="S713" s="681">
        <v>1</v>
      </c>
      <c r="T713" s="748">
        <v>1.5</v>
      </c>
      <c r="U713" s="704">
        <v>1</v>
      </c>
    </row>
    <row r="714" spans="1:21" ht="14.4" customHeight="1" x14ac:dyDescent="0.3">
      <c r="A714" s="664">
        <v>31</v>
      </c>
      <c r="B714" s="665" t="s">
        <v>549</v>
      </c>
      <c r="C714" s="665" t="s">
        <v>2429</v>
      </c>
      <c r="D714" s="746" t="s">
        <v>3285</v>
      </c>
      <c r="E714" s="747" t="s">
        <v>2446</v>
      </c>
      <c r="F714" s="665" t="s">
        <v>2424</v>
      </c>
      <c r="G714" s="665" t="s">
        <v>2519</v>
      </c>
      <c r="H714" s="665" t="s">
        <v>1188</v>
      </c>
      <c r="I714" s="665" t="s">
        <v>3079</v>
      </c>
      <c r="J714" s="665" t="s">
        <v>578</v>
      </c>
      <c r="K714" s="665" t="s">
        <v>3080</v>
      </c>
      <c r="L714" s="666">
        <v>0</v>
      </c>
      <c r="M714" s="666">
        <v>0</v>
      </c>
      <c r="N714" s="665">
        <v>1</v>
      </c>
      <c r="O714" s="748">
        <v>1</v>
      </c>
      <c r="P714" s="666">
        <v>0</v>
      </c>
      <c r="Q714" s="681"/>
      <c r="R714" s="665">
        <v>1</v>
      </c>
      <c r="S714" s="681">
        <v>1</v>
      </c>
      <c r="T714" s="748">
        <v>1</v>
      </c>
      <c r="U714" s="704">
        <v>1</v>
      </c>
    </row>
    <row r="715" spans="1:21" ht="14.4" customHeight="1" x14ac:dyDescent="0.3">
      <c r="A715" s="664">
        <v>31</v>
      </c>
      <c r="B715" s="665" t="s">
        <v>549</v>
      </c>
      <c r="C715" s="665" t="s">
        <v>2429</v>
      </c>
      <c r="D715" s="746" t="s">
        <v>3285</v>
      </c>
      <c r="E715" s="747" t="s">
        <v>2446</v>
      </c>
      <c r="F715" s="665" t="s">
        <v>2424</v>
      </c>
      <c r="G715" s="665" t="s">
        <v>2458</v>
      </c>
      <c r="H715" s="665" t="s">
        <v>550</v>
      </c>
      <c r="I715" s="665" t="s">
        <v>696</v>
      </c>
      <c r="J715" s="665" t="s">
        <v>2459</v>
      </c>
      <c r="K715" s="665" t="s">
        <v>2460</v>
      </c>
      <c r="L715" s="666">
        <v>0</v>
      </c>
      <c r="M715" s="666">
        <v>0</v>
      </c>
      <c r="N715" s="665">
        <v>15</v>
      </c>
      <c r="O715" s="748">
        <v>9.5</v>
      </c>
      <c r="P715" s="666">
        <v>0</v>
      </c>
      <c r="Q715" s="681"/>
      <c r="R715" s="665">
        <v>13</v>
      </c>
      <c r="S715" s="681">
        <v>0.8666666666666667</v>
      </c>
      <c r="T715" s="748">
        <v>7.5</v>
      </c>
      <c r="U715" s="704">
        <v>0.78947368421052633</v>
      </c>
    </row>
    <row r="716" spans="1:21" ht="14.4" customHeight="1" x14ac:dyDescent="0.3">
      <c r="A716" s="664">
        <v>31</v>
      </c>
      <c r="B716" s="665" t="s">
        <v>549</v>
      </c>
      <c r="C716" s="665" t="s">
        <v>2429</v>
      </c>
      <c r="D716" s="746" t="s">
        <v>3285</v>
      </c>
      <c r="E716" s="747" t="s">
        <v>2446</v>
      </c>
      <c r="F716" s="665" t="s">
        <v>2424</v>
      </c>
      <c r="G716" s="665" t="s">
        <v>2608</v>
      </c>
      <c r="H716" s="665" t="s">
        <v>550</v>
      </c>
      <c r="I716" s="665" t="s">
        <v>2609</v>
      </c>
      <c r="J716" s="665" t="s">
        <v>2610</v>
      </c>
      <c r="K716" s="665" t="s">
        <v>2611</v>
      </c>
      <c r="L716" s="666">
        <v>657.67</v>
      </c>
      <c r="M716" s="666">
        <v>1973.0099999999998</v>
      </c>
      <c r="N716" s="665">
        <v>3</v>
      </c>
      <c r="O716" s="748">
        <v>1.5</v>
      </c>
      <c r="P716" s="666">
        <v>657.67</v>
      </c>
      <c r="Q716" s="681">
        <v>0.33333333333333337</v>
      </c>
      <c r="R716" s="665">
        <v>1</v>
      </c>
      <c r="S716" s="681">
        <v>0.33333333333333331</v>
      </c>
      <c r="T716" s="748">
        <v>0.5</v>
      </c>
      <c r="U716" s="704">
        <v>0.33333333333333331</v>
      </c>
    </row>
    <row r="717" spans="1:21" ht="14.4" customHeight="1" x14ac:dyDescent="0.3">
      <c r="A717" s="664">
        <v>31</v>
      </c>
      <c r="B717" s="665" t="s">
        <v>549</v>
      </c>
      <c r="C717" s="665" t="s">
        <v>2429</v>
      </c>
      <c r="D717" s="746" t="s">
        <v>3285</v>
      </c>
      <c r="E717" s="747" t="s">
        <v>2446</v>
      </c>
      <c r="F717" s="665" t="s">
        <v>2424</v>
      </c>
      <c r="G717" s="665" t="s">
        <v>3104</v>
      </c>
      <c r="H717" s="665" t="s">
        <v>550</v>
      </c>
      <c r="I717" s="665" t="s">
        <v>3105</v>
      </c>
      <c r="J717" s="665" t="s">
        <v>3106</v>
      </c>
      <c r="K717" s="665" t="s">
        <v>3107</v>
      </c>
      <c r="L717" s="666">
        <v>0</v>
      </c>
      <c r="M717" s="666">
        <v>0</v>
      </c>
      <c r="N717" s="665">
        <v>1</v>
      </c>
      <c r="O717" s="748">
        <v>0.5</v>
      </c>
      <c r="P717" s="666">
        <v>0</v>
      </c>
      <c r="Q717" s="681"/>
      <c r="R717" s="665">
        <v>1</v>
      </c>
      <c r="S717" s="681">
        <v>1</v>
      </c>
      <c r="T717" s="748">
        <v>0.5</v>
      </c>
      <c r="U717" s="704">
        <v>1</v>
      </c>
    </row>
    <row r="718" spans="1:21" ht="14.4" customHeight="1" x14ac:dyDescent="0.3">
      <c r="A718" s="664">
        <v>31</v>
      </c>
      <c r="B718" s="665" t="s">
        <v>549</v>
      </c>
      <c r="C718" s="665" t="s">
        <v>2429</v>
      </c>
      <c r="D718" s="746" t="s">
        <v>3285</v>
      </c>
      <c r="E718" s="747" t="s">
        <v>2446</v>
      </c>
      <c r="F718" s="665" t="s">
        <v>2424</v>
      </c>
      <c r="G718" s="665" t="s">
        <v>3108</v>
      </c>
      <c r="H718" s="665" t="s">
        <v>550</v>
      </c>
      <c r="I718" s="665" t="s">
        <v>3109</v>
      </c>
      <c r="J718" s="665" t="s">
        <v>3110</v>
      </c>
      <c r="K718" s="665" t="s">
        <v>3111</v>
      </c>
      <c r="L718" s="666">
        <v>1546.98</v>
      </c>
      <c r="M718" s="666">
        <v>1546.98</v>
      </c>
      <c r="N718" s="665">
        <v>1</v>
      </c>
      <c r="O718" s="748">
        <v>1</v>
      </c>
      <c r="P718" s="666"/>
      <c r="Q718" s="681">
        <v>0</v>
      </c>
      <c r="R718" s="665"/>
      <c r="S718" s="681">
        <v>0</v>
      </c>
      <c r="T718" s="748"/>
      <c r="U718" s="704">
        <v>0</v>
      </c>
    </row>
    <row r="719" spans="1:21" ht="14.4" customHeight="1" x14ac:dyDescent="0.3">
      <c r="A719" s="664">
        <v>31</v>
      </c>
      <c r="B719" s="665" t="s">
        <v>549</v>
      </c>
      <c r="C719" s="665" t="s">
        <v>2429</v>
      </c>
      <c r="D719" s="746" t="s">
        <v>3285</v>
      </c>
      <c r="E719" s="747" t="s">
        <v>2446</v>
      </c>
      <c r="F719" s="665" t="s">
        <v>2425</v>
      </c>
      <c r="G719" s="665" t="s">
        <v>3038</v>
      </c>
      <c r="H719" s="665" t="s">
        <v>550</v>
      </c>
      <c r="I719" s="665" t="s">
        <v>3112</v>
      </c>
      <c r="J719" s="665" t="s">
        <v>2739</v>
      </c>
      <c r="K719" s="665"/>
      <c r="L719" s="666">
        <v>0</v>
      </c>
      <c r="M719" s="666">
        <v>0</v>
      </c>
      <c r="N719" s="665">
        <v>1</v>
      </c>
      <c r="O719" s="748">
        <v>1</v>
      </c>
      <c r="P719" s="666">
        <v>0</v>
      </c>
      <c r="Q719" s="681"/>
      <c r="R719" s="665">
        <v>1</v>
      </c>
      <c r="S719" s="681">
        <v>1</v>
      </c>
      <c r="T719" s="748">
        <v>1</v>
      </c>
      <c r="U719" s="704">
        <v>1</v>
      </c>
    </row>
    <row r="720" spans="1:21" ht="14.4" customHeight="1" x14ac:dyDescent="0.3">
      <c r="A720" s="664">
        <v>31</v>
      </c>
      <c r="B720" s="665" t="s">
        <v>549</v>
      </c>
      <c r="C720" s="665" t="s">
        <v>2429</v>
      </c>
      <c r="D720" s="746" t="s">
        <v>3285</v>
      </c>
      <c r="E720" s="747" t="s">
        <v>2446</v>
      </c>
      <c r="F720" s="665" t="s">
        <v>2426</v>
      </c>
      <c r="G720" s="665" t="s">
        <v>2461</v>
      </c>
      <c r="H720" s="665" t="s">
        <v>550</v>
      </c>
      <c r="I720" s="665" t="s">
        <v>3004</v>
      </c>
      <c r="J720" s="665" t="s">
        <v>2799</v>
      </c>
      <c r="K720" s="665" t="s">
        <v>3005</v>
      </c>
      <c r="L720" s="666">
        <v>30</v>
      </c>
      <c r="M720" s="666">
        <v>30</v>
      </c>
      <c r="N720" s="665">
        <v>1</v>
      </c>
      <c r="O720" s="748">
        <v>1</v>
      </c>
      <c r="P720" s="666"/>
      <c r="Q720" s="681">
        <v>0</v>
      </c>
      <c r="R720" s="665"/>
      <c r="S720" s="681">
        <v>0</v>
      </c>
      <c r="T720" s="748"/>
      <c r="U720" s="704">
        <v>0</v>
      </c>
    </row>
    <row r="721" spans="1:21" ht="14.4" customHeight="1" x14ac:dyDescent="0.3">
      <c r="A721" s="664">
        <v>31</v>
      </c>
      <c r="B721" s="665" t="s">
        <v>549</v>
      </c>
      <c r="C721" s="665" t="s">
        <v>2429</v>
      </c>
      <c r="D721" s="746" t="s">
        <v>3285</v>
      </c>
      <c r="E721" s="747" t="s">
        <v>2446</v>
      </c>
      <c r="F721" s="665" t="s">
        <v>2426</v>
      </c>
      <c r="G721" s="665" t="s">
        <v>2461</v>
      </c>
      <c r="H721" s="665" t="s">
        <v>550</v>
      </c>
      <c r="I721" s="665" t="s">
        <v>2798</v>
      </c>
      <c r="J721" s="665" t="s">
        <v>2799</v>
      </c>
      <c r="K721" s="665" t="s">
        <v>2800</v>
      </c>
      <c r="L721" s="666">
        <v>35</v>
      </c>
      <c r="M721" s="666">
        <v>70</v>
      </c>
      <c r="N721" s="665">
        <v>2</v>
      </c>
      <c r="O721" s="748">
        <v>1</v>
      </c>
      <c r="P721" s="666"/>
      <c r="Q721" s="681">
        <v>0</v>
      </c>
      <c r="R721" s="665"/>
      <c r="S721" s="681">
        <v>0</v>
      </c>
      <c r="T721" s="748"/>
      <c r="U721" s="704">
        <v>0</v>
      </c>
    </row>
    <row r="722" spans="1:21" ht="14.4" customHeight="1" x14ac:dyDescent="0.3">
      <c r="A722" s="664">
        <v>31</v>
      </c>
      <c r="B722" s="665" t="s">
        <v>549</v>
      </c>
      <c r="C722" s="665" t="s">
        <v>2429</v>
      </c>
      <c r="D722" s="746" t="s">
        <v>3285</v>
      </c>
      <c r="E722" s="747" t="s">
        <v>2446</v>
      </c>
      <c r="F722" s="665" t="s">
        <v>2426</v>
      </c>
      <c r="G722" s="665" t="s">
        <v>2461</v>
      </c>
      <c r="H722" s="665" t="s">
        <v>550</v>
      </c>
      <c r="I722" s="665" t="s">
        <v>2857</v>
      </c>
      <c r="J722" s="665" t="s">
        <v>2463</v>
      </c>
      <c r="K722" s="665" t="s">
        <v>2858</v>
      </c>
      <c r="L722" s="666">
        <v>30.99</v>
      </c>
      <c r="M722" s="666">
        <v>154.94999999999999</v>
      </c>
      <c r="N722" s="665">
        <v>5</v>
      </c>
      <c r="O722" s="748">
        <v>5</v>
      </c>
      <c r="P722" s="666">
        <v>154.94999999999999</v>
      </c>
      <c r="Q722" s="681">
        <v>1</v>
      </c>
      <c r="R722" s="665">
        <v>5</v>
      </c>
      <c r="S722" s="681">
        <v>1</v>
      </c>
      <c r="T722" s="748">
        <v>5</v>
      </c>
      <c r="U722" s="704">
        <v>1</v>
      </c>
    </row>
    <row r="723" spans="1:21" ht="14.4" customHeight="1" x14ac:dyDescent="0.3">
      <c r="A723" s="664">
        <v>31</v>
      </c>
      <c r="B723" s="665" t="s">
        <v>549</v>
      </c>
      <c r="C723" s="665" t="s">
        <v>2429</v>
      </c>
      <c r="D723" s="746" t="s">
        <v>3285</v>
      </c>
      <c r="E723" s="747" t="s">
        <v>2446</v>
      </c>
      <c r="F723" s="665" t="s">
        <v>2426</v>
      </c>
      <c r="G723" s="665" t="s">
        <v>2461</v>
      </c>
      <c r="H723" s="665" t="s">
        <v>550</v>
      </c>
      <c r="I723" s="665" t="s">
        <v>3113</v>
      </c>
      <c r="J723" s="665" t="s">
        <v>3114</v>
      </c>
      <c r="K723" s="665" t="s">
        <v>3115</v>
      </c>
      <c r="L723" s="666">
        <v>183.99</v>
      </c>
      <c r="M723" s="666">
        <v>735.96</v>
      </c>
      <c r="N723" s="665">
        <v>4</v>
      </c>
      <c r="O723" s="748">
        <v>1</v>
      </c>
      <c r="P723" s="666">
        <v>735.96</v>
      </c>
      <c r="Q723" s="681">
        <v>1</v>
      </c>
      <c r="R723" s="665">
        <v>4</v>
      </c>
      <c r="S723" s="681">
        <v>1</v>
      </c>
      <c r="T723" s="748">
        <v>1</v>
      </c>
      <c r="U723" s="704">
        <v>1</v>
      </c>
    </row>
    <row r="724" spans="1:21" ht="14.4" customHeight="1" x14ac:dyDescent="0.3">
      <c r="A724" s="664">
        <v>31</v>
      </c>
      <c r="B724" s="665" t="s">
        <v>549</v>
      </c>
      <c r="C724" s="665" t="s">
        <v>2429</v>
      </c>
      <c r="D724" s="746" t="s">
        <v>3285</v>
      </c>
      <c r="E724" s="747" t="s">
        <v>2446</v>
      </c>
      <c r="F724" s="665" t="s">
        <v>2426</v>
      </c>
      <c r="G724" s="665" t="s">
        <v>2469</v>
      </c>
      <c r="H724" s="665" t="s">
        <v>550</v>
      </c>
      <c r="I724" s="665" t="s">
        <v>2552</v>
      </c>
      <c r="J724" s="665" t="s">
        <v>2553</v>
      </c>
      <c r="K724" s="665" t="s">
        <v>2554</v>
      </c>
      <c r="L724" s="666">
        <v>199.5</v>
      </c>
      <c r="M724" s="666">
        <v>399</v>
      </c>
      <c r="N724" s="665">
        <v>2</v>
      </c>
      <c r="O724" s="748">
        <v>2</v>
      </c>
      <c r="P724" s="666">
        <v>399</v>
      </c>
      <c r="Q724" s="681">
        <v>1</v>
      </c>
      <c r="R724" s="665">
        <v>2</v>
      </c>
      <c r="S724" s="681">
        <v>1</v>
      </c>
      <c r="T724" s="748">
        <v>2</v>
      </c>
      <c r="U724" s="704">
        <v>1</v>
      </c>
    </row>
    <row r="725" spans="1:21" ht="14.4" customHeight="1" x14ac:dyDescent="0.3">
      <c r="A725" s="664">
        <v>31</v>
      </c>
      <c r="B725" s="665" t="s">
        <v>549</v>
      </c>
      <c r="C725" s="665" t="s">
        <v>2429</v>
      </c>
      <c r="D725" s="746" t="s">
        <v>3285</v>
      </c>
      <c r="E725" s="747" t="s">
        <v>2446</v>
      </c>
      <c r="F725" s="665" t="s">
        <v>2426</v>
      </c>
      <c r="G725" s="665" t="s">
        <v>2469</v>
      </c>
      <c r="H725" s="665" t="s">
        <v>550</v>
      </c>
      <c r="I725" s="665" t="s">
        <v>2801</v>
      </c>
      <c r="J725" s="665" t="s">
        <v>2802</v>
      </c>
      <c r="K725" s="665" t="s">
        <v>2803</v>
      </c>
      <c r="L725" s="666">
        <v>2296.87</v>
      </c>
      <c r="M725" s="666">
        <v>2296.87</v>
      </c>
      <c r="N725" s="665">
        <v>1</v>
      </c>
      <c r="O725" s="748">
        <v>1</v>
      </c>
      <c r="P725" s="666">
        <v>2296.87</v>
      </c>
      <c r="Q725" s="681">
        <v>1</v>
      </c>
      <c r="R725" s="665">
        <v>1</v>
      </c>
      <c r="S725" s="681">
        <v>1</v>
      </c>
      <c r="T725" s="748">
        <v>1</v>
      </c>
      <c r="U725" s="704">
        <v>1</v>
      </c>
    </row>
    <row r="726" spans="1:21" ht="14.4" customHeight="1" x14ac:dyDescent="0.3">
      <c r="A726" s="664">
        <v>31</v>
      </c>
      <c r="B726" s="665" t="s">
        <v>549</v>
      </c>
      <c r="C726" s="665" t="s">
        <v>2429</v>
      </c>
      <c r="D726" s="746" t="s">
        <v>3285</v>
      </c>
      <c r="E726" s="747" t="s">
        <v>2446</v>
      </c>
      <c r="F726" s="665" t="s">
        <v>2426</v>
      </c>
      <c r="G726" s="665" t="s">
        <v>2469</v>
      </c>
      <c r="H726" s="665" t="s">
        <v>550</v>
      </c>
      <c r="I726" s="665" t="s">
        <v>2637</v>
      </c>
      <c r="J726" s="665" t="s">
        <v>2638</v>
      </c>
      <c r="K726" s="665" t="s">
        <v>2639</v>
      </c>
      <c r="L726" s="666">
        <v>2202.1999999999998</v>
      </c>
      <c r="M726" s="666">
        <v>2202.1999999999998</v>
      </c>
      <c r="N726" s="665">
        <v>1</v>
      </c>
      <c r="O726" s="748">
        <v>1</v>
      </c>
      <c r="P726" s="666"/>
      <c r="Q726" s="681">
        <v>0</v>
      </c>
      <c r="R726" s="665"/>
      <c r="S726" s="681">
        <v>0</v>
      </c>
      <c r="T726" s="748"/>
      <c r="U726" s="704">
        <v>0</v>
      </c>
    </row>
    <row r="727" spans="1:21" ht="14.4" customHeight="1" x14ac:dyDescent="0.3">
      <c r="A727" s="664">
        <v>31</v>
      </c>
      <c r="B727" s="665" t="s">
        <v>549</v>
      </c>
      <c r="C727" s="665" t="s">
        <v>2429</v>
      </c>
      <c r="D727" s="746" t="s">
        <v>3285</v>
      </c>
      <c r="E727" s="747" t="s">
        <v>2446</v>
      </c>
      <c r="F727" s="665" t="s">
        <v>2426</v>
      </c>
      <c r="G727" s="665" t="s">
        <v>2469</v>
      </c>
      <c r="H727" s="665" t="s">
        <v>550</v>
      </c>
      <c r="I727" s="665" t="s">
        <v>2564</v>
      </c>
      <c r="J727" s="665" t="s">
        <v>2565</v>
      </c>
      <c r="K727" s="665" t="s">
        <v>2566</v>
      </c>
      <c r="L727" s="666">
        <v>58.5</v>
      </c>
      <c r="M727" s="666">
        <v>117</v>
      </c>
      <c r="N727" s="665">
        <v>2</v>
      </c>
      <c r="O727" s="748">
        <v>2</v>
      </c>
      <c r="P727" s="666">
        <v>117</v>
      </c>
      <c r="Q727" s="681">
        <v>1</v>
      </c>
      <c r="R727" s="665">
        <v>2</v>
      </c>
      <c r="S727" s="681">
        <v>1</v>
      </c>
      <c r="T727" s="748">
        <v>2</v>
      </c>
      <c r="U727" s="704">
        <v>1</v>
      </c>
    </row>
    <row r="728" spans="1:21" ht="14.4" customHeight="1" x14ac:dyDescent="0.3">
      <c r="A728" s="664">
        <v>31</v>
      </c>
      <c r="B728" s="665" t="s">
        <v>549</v>
      </c>
      <c r="C728" s="665" t="s">
        <v>2429</v>
      </c>
      <c r="D728" s="746" t="s">
        <v>3285</v>
      </c>
      <c r="E728" s="747" t="s">
        <v>2446</v>
      </c>
      <c r="F728" s="665" t="s">
        <v>2426</v>
      </c>
      <c r="G728" s="665" t="s">
        <v>2469</v>
      </c>
      <c r="H728" s="665" t="s">
        <v>550</v>
      </c>
      <c r="I728" s="665" t="s">
        <v>3116</v>
      </c>
      <c r="J728" s="665" t="s">
        <v>3117</v>
      </c>
      <c r="K728" s="665" t="s">
        <v>3118</v>
      </c>
      <c r="L728" s="666">
        <v>680.11</v>
      </c>
      <c r="M728" s="666">
        <v>680.11</v>
      </c>
      <c r="N728" s="665">
        <v>1</v>
      </c>
      <c r="O728" s="748">
        <v>1</v>
      </c>
      <c r="P728" s="666"/>
      <c r="Q728" s="681">
        <v>0</v>
      </c>
      <c r="R728" s="665"/>
      <c r="S728" s="681">
        <v>0</v>
      </c>
      <c r="T728" s="748"/>
      <c r="U728" s="704">
        <v>0</v>
      </c>
    </row>
    <row r="729" spans="1:21" ht="14.4" customHeight="1" x14ac:dyDescent="0.3">
      <c r="A729" s="664">
        <v>31</v>
      </c>
      <c r="B729" s="665" t="s">
        <v>549</v>
      </c>
      <c r="C729" s="665" t="s">
        <v>2429</v>
      </c>
      <c r="D729" s="746" t="s">
        <v>3285</v>
      </c>
      <c r="E729" s="747" t="s">
        <v>2446</v>
      </c>
      <c r="F729" s="665" t="s">
        <v>2426</v>
      </c>
      <c r="G729" s="665" t="s">
        <v>2469</v>
      </c>
      <c r="H729" s="665" t="s">
        <v>550</v>
      </c>
      <c r="I729" s="665" t="s">
        <v>2567</v>
      </c>
      <c r="J729" s="665" t="s">
        <v>2568</v>
      </c>
      <c r="K729" s="665" t="s">
        <v>2569</v>
      </c>
      <c r="L729" s="666">
        <v>350</v>
      </c>
      <c r="M729" s="666">
        <v>1050</v>
      </c>
      <c r="N729" s="665">
        <v>3</v>
      </c>
      <c r="O729" s="748">
        <v>3</v>
      </c>
      <c r="P729" s="666">
        <v>1050</v>
      </c>
      <c r="Q729" s="681">
        <v>1</v>
      </c>
      <c r="R729" s="665">
        <v>3</v>
      </c>
      <c r="S729" s="681">
        <v>1</v>
      </c>
      <c r="T729" s="748">
        <v>3</v>
      </c>
      <c r="U729" s="704">
        <v>1</v>
      </c>
    </row>
    <row r="730" spans="1:21" ht="14.4" customHeight="1" x14ac:dyDescent="0.3">
      <c r="A730" s="664">
        <v>31</v>
      </c>
      <c r="B730" s="665" t="s">
        <v>549</v>
      </c>
      <c r="C730" s="665" t="s">
        <v>2429</v>
      </c>
      <c r="D730" s="746" t="s">
        <v>3285</v>
      </c>
      <c r="E730" s="747" t="s">
        <v>2446</v>
      </c>
      <c r="F730" s="665" t="s">
        <v>2426</v>
      </c>
      <c r="G730" s="665" t="s">
        <v>2469</v>
      </c>
      <c r="H730" s="665" t="s">
        <v>550</v>
      </c>
      <c r="I730" s="665" t="s">
        <v>2575</v>
      </c>
      <c r="J730" s="665" t="s">
        <v>2576</v>
      </c>
      <c r="K730" s="665" t="s">
        <v>2577</v>
      </c>
      <c r="L730" s="666">
        <v>1000</v>
      </c>
      <c r="M730" s="666">
        <v>4000</v>
      </c>
      <c r="N730" s="665">
        <v>4</v>
      </c>
      <c r="O730" s="748">
        <v>4</v>
      </c>
      <c r="P730" s="666">
        <v>3000</v>
      </c>
      <c r="Q730" s="681">
        <v>0.75</v>
      </c>
      <c r="R730" s="665">
        <v>3</v>
      </c>
      <c r="S730" s="681">
        <v>0.75</v>
      </c>
      <c r="T730" s="748">
        <v>3</v>
      </c>
      <c r="U730" s="704">
        <v>0.75</v>
      </c>
    </row>
    <row r="731" spans="1:21" ht="14.4" customHeight="1" x14ac:dyDescent="0.3">
      <c r="A731" s="664">
        <v>31</v>
      </c>
      <c r="B731" s="665" t="s">
        <v>549</v>
      </c>
      <c r="C731" s="665" t="s">
        <v>2429</v>
      </c>
      <c r="D731" s="746" t="s">
        <v>3285</v>
      </c>
      <c r="E731" s="747" t="s">
        <v>2446</v>
      </c>
      <c r="F731" s="665" t="s">
        <v>2426</v>
      </c>
      <c r="G731" s="665" t="s">
        <v>2469</v>
      </c>
      <c r="H731" s="665" t="s">
        <v>550</v>
      </c>
      <c r="I731" s="665" t="s">
        <v>3092</v>
      </c>
      <c r="J731" s="665" t="s">
        <v>3093</v>
      </c>
      <c r="K731" s="665" t="s">
        <v>3094</v>
      </c>
      <c r="L731" s="666">
        <v>269.06</v>
      </c>
      <c r="M731" s="666">
        <v>269.06</v>
      </c>
      <c r="N731" s="665">
        <v>1</v>
      </c>
      <c r="O731" s="748">
        <v>1</v>
      </c>
      <c r="P731" s="666">
        <v>269.06</v>
      </c>
      <c r="Q731" s="681">
        <v>1</v>
      </c>
      <c r="R731" s="665">
        <v>1</v>
      </c>
      <c r="S731" s="681">
        <v>1</v>
      </c>
      <c r="T731" s="748">
        <v>1</v>
      </c>
      <c r="U731" s="704">
        <v>1</v>
      </c>
    </row>
    <row r="732" spans="1:21" ht="14.4" customHeight="1" x14ac:dyDescent="0.3">
      <c r="A732" s="664">
        <v>31</v>
      </c>
      <c r="B732" s="665" t="s">
        <v>549</v>
      </c>
      <c r="C732" s="665" t="s">
        <v>2429</v>
      </c>
      <c r="D732" s="746" t="s">
        <v>3285</v>
      </c>
      <c r="E732" s="747" t="s">
        <v>2446</v>
      </c>
      <c r="F732" s="665" t="s">
        <v>2426</v>
      </c>
      <c r="G732" s="665" t="s">
        <v>2469</v>
      </c>
      <c r="H732" s="665" t="s">
        <v>550</v>
      </c>
      <c r="I732" s="665" t="s">
        <v>3119</v>
      </c>
      <c r="J732" s="665" t="s">
        <v>3120</v>
      </c>
      <c r="K732" s="665" t="s">
        <v>3121</v>
      </c>
      <c r="L732" s="666">
        <v>980.8</v>
      </c>
      <c r="M732" s="666">
        <v>980.8</v>
      </c>
      <c r="N732" s="665">
        <v>1</v>
      </c>
      <c r="O732" s="748">
        <v>1</v>
      </c>
      <c r="P732" s="666"/>
      <c r="Q732" s="681">
        <v>0</v>
      </c>
      <c r="R732" s="665"/>
      <c r="S732" s="681">
        <v>0</v>
      </c>
      <c r="T732" s="748"/>
      <c r="U732" s="704">
        <v>0</v>
      </c>
    </row>
    <row r="733" spans="1:21" ht="14.4" customHeight="1" x14ac:dyDescent="0.3">
      <c r="A733" s="664">
        <v>31</v>
      </c>
      <c r="B733" s="665" t="s">
        <v>549</v>
      </c>
      <c r="C733" s="665" t="s">
        <v>2429</v>
      </c>
      <c r="D733" s="746" t="s">
        <v>3285</v>
      </c>
      <c r="E733" s="747" t="s">
        <v>2446</v>
      </c>
      <c r="F733" s="665" t="s">
        <v>2426</v>
      </c>
      <c r="G733" s="665" t="s">
        <v>2473</v>
      </c>
      <c r="H733" s="665" t="s">
        <v>550</v>
      </c>
      <c r="I733" s="665" t="s">
        <v>2581</v>
      </c>
      <c r="J733" s="665" t="s">
        <v>2582</v>
      </c>
      <c r="K733" s="665" t="s">
        <v>2583</v>
      </c>
      <c r="L733" s="666">
        <v>260</v>
      </c>
      <c r="M733" s="666">
        <v>520</v>
      </c>
      <c r="N733" s="665">
        <v>2</v>
      </c>
      <c r="O733" s="748">
        <v>1</v>
      </c>
      <c r="P733" s="666">
        <v>520</v>
      </c>
      <c r="Q733" s="681">
        <v>1</v>
      </c>
      <c r="R733" s="665">
        <v>2</v>
      </c>
      <c r="S733" s="681">
        <v>1</v>
      </c>
      <c r="T733" s="748">
        <v>1</v>
      </c>
      <c r="U733" s="704">
        <v>1</v>
      </c>
    </row>
    <row r="734" spans="1:21" ht="14.4" customHeight="1" x14ac:dyDescent="0.3">
      <c r="A734" s="664">
        <v>31</v>
      </c>
      <c r="B734" s="665" t="s">
        <v>549</v>
      </c>
      <c r="C734" s="665" t="s">
        <v>2429</v>
      </c>
      <c r="D734" s="746" t="s">
        <v>3285</v>
      </c>
      <c r="E734" s="747" t="s">
        <v>2446</v>
      </c>
      <c r="F734" s="665" t="s">
        <v>2426</v>
      </c>
      <c r="G734" s="665" t="s">
        <v>2473</v>
      </c>
      <c r="H734" s="665" t="s">
        <v>550</v>
      </c>
      <c r="I734" s="665" t="s">
        <v>2474</v>
      </c>
      <c r="J734" s="665" t="s">
        <v>2475</v>
      </c>
      <c r="K734" s="665" t="s">
        <v>2476</v>
      </c>
      <c r="L734" s="666">
        <v>200</v>
      </c>
      <c r="M734" s="666">
        <v>1200</v>
      </c>
      <c r="N734" s="665">
        <v>6</v>
      </c>
      <c r="O734" s="748">
        <v>3</v>
      </c>
      <c r="P734" s="666"/>
      <c r="Q734" s="681">
        <v>0</v>
      </c>
      <c r="R734" s="665"/>
      <c r="S734" s="681">
        <v>0</v>
      </c>
      <c r="T734" s="748"/>
      <c r="U734" s="704">
        <v>0</v>
      </c>
    </row>
    <row r="735" spans="1:21" ht="14.4" customHeight="1" x14ac:dyDescent="0.3">
      <c r="A735" s="664">
        <v>31</v>
      </c>
      <c r="B735" s="665" t="s">
        <v>549</v>
      </c>
      <c r="C735" s="665" t="s">
        <v>2429</v>
      </c>
      <c r="D735" s="746" t="s">
        <v>3285</v>
      </c>
      <c r="E735" s="747" t="s">
        <v>2447</v>
      </c>
      <c r="F735" s="665" t="s">
        <v>2424</v>
      </c>
      <c r="G735" s="665" t="s">
        <v>2743</v>
      </c>
      <c r="H735" s="665" t="s">
        <v>550</v>
      </c>
      <c r="I735" s="665" t="s">
        <v>2744</v>
      </c>
      <c r="J735" s="665" t="s">
        <v>2745</v>
      </c>
      <c r="K735" s="665" t="s">
        <v>2746</v>
      </c>
      <c r="L735" s="666">
        <v>462.73</v>
      </c>
      <c r="M735" s="666">
        <v>925.46</v>
      </c>
      <c r="N735" s="665">
        <v>2</v>
      </c>
      <c r="O735" s="748">
        <v>0.5</v>
      </c>
      <c r="P735" s="666">
        <v>925.46</v>
      </c>
      <c r="Q735" s="681">
        <v>1</v>
      </c>
      <c r="R735" s="665">
        <v>2</v>
      </c>
      <c r="S735" s="681">
        <v>1</v>
      </c>
      <c r="T735" s="748">
        <v>0.5</v>
      </c>
      <c r="U735" s="704">
        <v>1</v>
      </c>
    </row>
    <row r="736" spans="1:21" ht="14.4" customHeight="1" x14ac:dyDescent="0.3">
      <c r="A736" s="664">
        <v>31</v>
      </c>
      <c r="B736" s="665" t="s">
        <v>549</v>
      </c>
      <c r="C736" s="665" t="s">
        <v>2429</v>
      </c>
      <c r="D736" s="746" t="s">
        <v>3285</v>
      </c>
      <c r="E736" s="747" t="s">
        <v>2447</v>
      </c>
      <c r="F736" s="665" t="s">
        <v>2424</v>
      </c>
      <c r="G736" s="665" t="s">
        <v>3049</v>
      </c>
      <c r="H736" s="665" t="s">
        <v>1188</v>
      </c>
      <c r="I736" s="665" t="s">
        <v>3122</v>
      </c>
      <c r="J736" s="665" t="s">
        <v>3123</v>
      </c>
      <c r="K736" s="665" t="s">
        <v>3124</v>
      </c>
      <c r="L736" s="666">
        <v>9.4</v>
      </c>
      <c r="M736" s="666">
        <v>9.4</v>
      </c>
      <c r="N736" s="665">
        <v>1</v>
      </c>
      <c r="O736" s="748">
        <v>0.5</v>
      </c>
      <c r="P736" s="666"/>
      <c r="Q736" s="681">
        <v>0</v>
      </c>
      <c r="R736" s="665"/>
      <c r="S736" s="681">
        <v>0</v>
      </c>
      <c r="T736" s="748"/>
      <c r="U736" s="704">
        <v>0</v>
      </c>
    </row>
    <row r="737" spans="1:21" ht="14.4" customHeight="1" x14ac:dyDescent="0.3">
      <c r="A737" s="664">
        <v>31</v>
      </c>
      <c r="B737" s="665" t="s">
        <v>549</v>
      </c>
      <c r="C737" s="665" t="s">
        <v>2429</v>
      </c>
      <c r="D737" s="746" t="s">
        <v>3285</v>
      </c>
      <c r="E737" s="747" t="s">
        <v>2447</v>
      </c>
      <c r="F737" s="665" t="s">
        <v>2424</v>
      </c>
      <c r="G737" s="665" t="s">
        <v>2729</v>
      </c>
      <c r="H737" s="665" t="s">
        <v>550</v>
      </c>
      <c r="I737" s="665" t="s">
        <v>3125</v>
      </c>
      <c r="J737" s="665" t="s">
        <v>2731</v>
      </c>
      <c r="K737" s="665" t="s">
        <v>3126</v>
      </c>
      <c r="L737" s="666">
        <v>0</v>
      </c>
      <c r="M737" s="666">
        <v>0</v>
      </c>
      <c r="N737" s="665">
        <v>4</v>
      </c>
      <c r="O737" s="748">
        <v>3.5</v>
      </c>
      <c r="P737" s="666">
        <v>0</v>
      </c>
      <c r="Q737" s="681"/>
      <c r="R737" s="665">
        <v>3</v>
      </c>
      <c r="S737" s="681">
        <v>0.75</v>
      </c>
      <c r="T737" s="748">
        <v>2.5</v>
      </c>
      <c r="U737" s="704">
        <v>0.7142857142857143</v>
      </c>
    </row>
    <row r="738" spans="1:21" ht="14.4" customHeight="1" x14ac:dyDescent="0.3">
      <c r="A738" s="664">
        <v>31</v>
      </c>
      <c r="B738" s="665" t="s">
        <v>549</v>
      </c>
      <c r="C738" s="665" t="s">
        <v>2429</v>
      </c>
      <c r="D738" s="746" t="s">
        <v>3285</v>
      </c>
      <c r="E738" s="747" t="s">
        <v>2447</v>
      </c>
      <c r="F738" s="665" t="s">
        <v>2424</v>
      </c>
      <c r="G738" s="665" t="s">
        <v>2729</v>
      </c>
      <c r="H738" s="665" t="s">
        <v>550</v>
      </c>
      <c r="I738" s="665" t="s">
        <v>2730</v>
      </c>
      <c r="J738" s="665" t="s">
        <v>2731</v>
      </c>
      <c r="K738" s="665" t="s">
        <v>2732</v>
      </c>
      <c r="L738" s="666">
        <v>0</v>
      </c>
      <c r="M738" s="666">
        <v>0</v>
      </c>
      <c r="N738" s="665">
        <v>3</v>
      </c>
      <c r="O738" s="748">
        <v>3</v>
      </c>
      <c r="P738" s="666">
        <v>0</v>
      </c>
      <c r="Q738" s="681"/>
      <c r="R738" s="665">
        <v>2</v>
      </c>
      <c r="S738" s="681">
        <v>0.66666666666666663</v>
      </c>
      <c r="T738" s="748">
        <v>2</v>
      </c>
      <c r="U738" s="704">
        <v>0.66666666666666663</v>
      </c>
    </row>
    <row r="739" spans="1:21" ht="14.4" customHeight="1" x14ac:dyDescent="0.3">
      <c r="A739" s="664">
        <v>31</v>
      </c>
      <c r="B739" s="665" t="s">
        <v>549</v>
      </c>
      <c r="C739" s="665" t="s">
        <v>2429</v>
      </c>
      <c r="D739" s="746" t="s">
        <v>3285</v>
      </c>
      <c r="E739" s="747" t="s">
        <v>2447</v>
      </c>
      <c r="F739" s="665" t="s">
        <v>2424</v>
      </c>
      <c r="G739" s="665" t="s">
        <v>3069</v>
      </c>
      <c r="H739" s="665" t="s">
        <v>550</v>
      </c>
      <c r="I739" s="665" t="s">
        <v>3127</v>
      </c>
      <c r="J739" s="665" t="s">
        <v>3128</v>
      </c>
      <c r="K739" s="665" t="s">
        <v>3129</v>
      </c>
      <c r="L739" s="666">
        <v>0</v>
      </c>
      <c r="M739" s="666">
        <v>0</v>
      </c>
      <c r="N739" s="665">
        <v>1</v>
      </c>
      <c r="O739" s="748">
        <v>1</v>
      </c>
      <c r="P739" s="666"/>
      <c r="Q739" s="681"/>
      <c r="R739" s="665"/>
      <c r="S739" s="681">
        <v>0</v>
      </c>
      <c r="T739" s="748"/>
      <c r="U739" s="704">
        <v>0</v>
      </c>
    </row>
    <row r="740" spans="1:21" ht="14.4" customHeight="1" x14ac:dyDescent="0.3">
      <c r="A740" s="664">
        <v>31</v>
      </c>
      <c r="B740" s="665" t="s">
        <v>549</v>
      </c>
      <c r="C740" s="665" t="s">
        <v>2429</v>
      </c>
      <c r="D740" s="746" t="s">
        <v>3285</v>
      </c>
      <c r="E740" s="747" t="s">
        <v>2447</v>
      </c>
      <c r="F740" s="665" t="s">
        <v>2424</v>
      </c>
      <c r="G740" s="665" t="s">
        <v>3069</v>
      </c>
      <c r="H740" s="665" t="s">
        <v>550</v>
      </c>
      <c r="I740" s="665" t="s">
        <v>3130</v>
      </c>
      <c r="J740" s="665" t="s">
        <v>3131</v>
      </c>
      <c r="K740" s="665" t="s">
        <v>3129</v>
      </c>
      <c r="L740" s="666">
        <v>0</v>
      </c>
      <c r="M740" s="666">
        <v>0</v>
      </c>
      <c r="N740" s="665">
        <v>1</v>
      </c>
      <c r="O740" s="748">
        <v>1</v>
      </c>
      <c r="P740" s="666"/>
      <c r="Q740" s="681"/>
      <c r="R740" s="665"/>
      <c r="S740" s="681">
        <v>0</v>
      </c>
      <c r="T740" s="748"/>
      <c r="U740" s="704">
        <v>0</v>
      </c>
    </row>
    <row r="741" spans="1:21" ht="14.4" customHeight="1" x14ac:dyDescent="0.3">
      <c r="A741" s="664">
        <v>31</v>
      </c>
      <c r="B741" s="665" t="s">
        <v>549</v>
      </c>
      <c r="C741" s="665" t="s">
        <v>2429</v>
      </c>
      <c r="D741" s="746" t="s">
        <v>3285</v>
      </c>
      <c r="E741" s="747" t="s">
        <v>2447</v>
      </c>
      <c r="F741" s="665" t="s">
        <v>2424</v>
      </c>
      <c r="G741" s="665" t="s">
        <v>3132</v>
      </c>
      <c r="H741" s="665" t="s">
        <v>550</v>
      </c>
      <c r="I741" s="665" t="s">
        <v>630</v>
      </c>
      <c r="J741" s="665" t="s">
        <v>631</v>
      </c>
      <c r="K741" s="665" t="s">
        <v>3133</v>
      </c>
      <c r="L741" s="666">
        <v>27.28</v>
      </c>
      <c r="M741" s="666">
        <v>54.56</v>
      </c>
      <c r="N741" s="665">
        <v>2</v>
      </c>
      <c r="O741" s="748">
        <v>1</v>
      </c>
      <c r="P741" s="666">
        <v>54.56</v>
      </c>
      <c r="Q741" s="681">
        <v>1</v>
      </c>
      <c r="R741" s="665">
        <v>2</v>
      </c>
      <c r="S741" s="681">
        <v>1</v>
      </c>
      <c r="T741" s="748">
        <v>1</v>
      </c>
      <c r="U741" s="704">
        <v>1</v>
      </c>
    </row>
    <row r="742" spans="1:21" ht="14.4" customHeight="1" x14ac:dyDescent="0.3">
      <c r="A742" s="664">
        <v>31</v>
      </c>
      <c r="B742" s="665" t="s">
        <v>549</v>
      </c>
      <c r="C742" s="665" t="s">
        <v>2429</v>
      </c>
      <c r="D742" s="746" t="s">
        <v>3285</v>
      </c>
      <c r="E742" s="747" t="s">
        <v>2447</v>
      </c>
      <c r="F742" s="665" t="s">
        <v>2424</v>
      </c>
      <c r="G742" s="665" t="s">
        <v>2509</v>
      </c>
      <c r="H742" s="665" t="s">
        <v>550</v>
      </c>
      <c r="I742" s="665" t="s">
        <v>2682</v>
      </c>
      <c r="J742" s="665" t="s">
        <v>1414</v>
      </c>
      <c r="K742" s="665" t="s">
        <v>2683</v>
      </c>
      <c r="L742" s="666">
        <v>0</v>
      </c>
      <c r="M742" s="666">
        <v>0</v>
      </c>
      <c r="N742" s="665">
        <v>2</v>
      </c>
      <c r="O742" s="748">
        <v>1.5</v>
      </c>
      <c r="P742" s="666">
        <v>0</v>
      </c>
      <c r="Q742" s="681"/>
      <c r="R742" s="665">
        <v>2</v>
      </c>
      <c r="S742" s="681">
        <v>1</v>
      </c>
      <c r="T742" s="748">
        <v>1.5</v>
      </c>
      <c r="U742" s="704">
        <v>1</v>
      </c>
    </row>
    <row r="743" spans="1:21" ht="14.4" customHeight="1" x14ac:dyDescent="0.3">
      <c r="A743" s="664">
        <v>31</v>
      </c>
      <c r="B743" s="665" t="s">
        <v>549</v>
      </c>
      <c r="C743" s="665" t="s">
        <v>2429</v>
      </c>
      <c r="D743" s="746" t="s">
        <v>3285</v>
      </c>
      <c r="E743" s="747" t="s">
        <v>2447</v>
      </c>
      <c r="F743" s="665" t="s">
        <v>2424</v>
      </c>
      <c r="G743" s="665" t="s">
        <v>2509</v>
      </c>
      <c r="H743" s="665" t="s">
        <v>550</v>
      </c>
      <c r="I743" s="665" t="s">
        <v>2654</v>
      </c>
      <c r="J743" s="665" t="s">
        <v>1414</v>
      </c>
      <c r="K743" s="665" t="s">
        <v>2510</v>
      </c>
      <c r="L743" s="666">
        <v>132.97999999999999</v>
      </c>
      <c r="M743" s="666">
        <v>398.93999999999994</v>
      </c>
      <c r="N743" s="665">
        <v>3</v>
      </c>
      <c r="O743" s="748">
        <v>1</v>
      </c>
      <c r="P743" s="666">
        <v>398.93999999999994</v>
      </c>
      <c r="Q743" s="681">
        <v>1</v>
      </c>
      <c r="R743" s="665">
        <v>3</v>
      </c>
      <c r="S743" s="681">
        <v>1</v>
      </c>
      <c r="T743" s="748">
        <v>1</v>
      </c>
      <c r="U743" s="704">
        <v>1</v>
      </c>
    </row>
    <row r="744" spans="1:21" ht="14.4" customHeight="1" x14ac:dyDescent="0.3">
      <c r="A744" s="664">
        <v>31</v>
      </c>
      <c r="B744" s="665" t="s">
        <v>549</v>
      </c>
      <c r="C744" s="665" t="s">
        <v>2429</v>
      </c>
      <c r="D744" s="746" t="s">
        <v>3285</v>
      </c>
      <c r="E744" s="747" t="s">
        <v>2447</v>
      </c>
      <c r="F744" s="665" t="s">
        <v>2424</v>
      </c>
      <c r="G744" s="665" t="s">
        <v>2604</v>
      </c>
      <c r="H744" s="665" t="s">
        <v>550</v>
      </c>
      <c r="I744" s="665" t="s">
        <v>3134</v>
      </c>
      <c r="J744" s="665" t="s">
        <v>1951</v>
      </c>
      <c r="K744" s="665" t="s">
        <v>3135</v>
      </c>
      <c r="L744" s="666">
        <v>0</v>
      </c>
      <c r="M744" s="666">
        <v>0</v>
      </c>
      <c r="N744" s="665">
        <v>1</v>
      </c>
      <c r="O744" s="748">
        <v>0.5</v>
      </c>
      <c r="P744" s="666">
        <v>0</v>
      </c>
      <c r="Q744" s="681"/>
      <c r="R744" s="665">
        <v>1</v>
      </c>
      <c r="S744" s="681">
        <v>1</v>
      </c>
      <c r="T744" s="748">
        <v>0.5</v>
      </c>
      <c r="U744" s="704">
        <v>1</v>
      </c>
    </row>
    <row r="745" spans="1:21" ht="14.4" customHeight="1" x14ac:dyDescent="0.3">
      <c r="A745" s="664">
        <v>31</v>
      </c>
      <c r="B745" s="665" t="s">
        <v>549</v>
      </c>
      <c r="C745" s="665" t="s">
        <v>2429</v>
      </c>
      <c r="D745" s="746" t="s">
        <v>3285</v>
      </c>
      <c r="E745" s="747" t="s">
        <v>2447</v>
      </c>
      <c r="F745" s="665" t="s">
        <v>2424</v>
      </c>
      <c r="G745" s="665" t="s">
        <v>3136</v>
      </c>
      <c r="H745" s="665" t="s">
        <v>550</v>
      </c>
      <c r="I745" s="665" t="s">
        <v>3137</v>
      </c>
      <c r="J745" s="665" t="s">
        <v>1010</v>
      </c>
      <c r="K745" s="665" t="s">
        <v>3138</v>
      </c>
      <c r="L745" s="666">
        <v>0</v>
      </c>
      <c r="M745" s="666">
        <v>0</v>
      </c>
      <c r="N745" s="665">
        <v>3</v>
      </c>
      <c r="O745" s="748">
        <v>1</v>
      </c>
      <c r="P745" s="666">
        <v>0</v>
      </c>
      <c r="Q745" s="681"/>
      <c r="R745" s="665">
        <v>3</v>
      </c>
      <c r="S745" s="681">
        <v>1</v>
      </c>
      <c r="T745" s="748">
        <v>1</v>
      </c>
      <c r="U745" s="704">
        <v>1</v>
      </c>
    </row>
    <row r="746" spans="1:21" ht="14.4" customHeight="1" x14ac:dyDescent="0.3">
      <c r="A746" s="664">
        <v>31</v>
      </c>
      <c r="B746" s="665" t="s">
        <v>549</v>
      </c>
      <c r="C746" s="665" t="s">
        <v>2429</v>
      </c>
      <c r="D746" s="746" t="s">
        <v>3285</v>
      </c>
      <c r="E746" s="747" t="s">
        <v>2447</v>
      </c>
      <c r="F746" s="665" t="s">
        <v>2424</v>
      </c>
      <c r="G746" s="665" t="s">
        <v>2455</v>
      </c>
      <c r="H746" s="665" t="s">
        <v>1188</v>
      </c>
      <c r="I746" s="665" t="s">
        <v>2456</v>
      </c>
      <c r="J746" s="665" t="s">
        <v>1345</v>
      </c>
      <c r="K746" s="665" t="s">
        <v>2457</v>
      </c>
      <c r="L746" s="666">
        <v>543.39</v>
      </c>
      <c r="M746" s="666">
        <v>3803.73</v>
      </c>
      <c r="N746" s="665">
        <v>7</v>
      </c>
      <c r="O746" s="748">
        <v>3.5</v>
      </c>
      <c r="P746" s="666">
        <v>2173.56</v>
      </c>
      <c r="Q746" s="681">
        <v>0.5714285714285714</v>
      </c>
      <c r="R746" s="665">
        <v>4</v>
      </c>
      <c r="S746" s="681">
        <v>0.5714285714285714</v>
      </c>
      <c r="T746" s="748">
        <v>3</v>
      </c>
      <c r="U746" s="704">
        <v>0.8571428571428571</v>
      </c>
    </row>
    <row r="747" spans="1:21" ht="14.4" customHeight="1" x14ac:dyDescent="0.3">
      <c r="A747" s="664">
        <v>31</v>
      </c>
      <c r="B747" s="665" t="s">
        <v>549</v>
      </c>
      <c r="C747" s="665" t="s">
        <v>2429</v>
      </c>
      <c r="D747" s="746" t="s">
        <v>3285</v>
      </c>
      <c r="E747" s="747" t="s">
        <v>2447</v>
      </c>
      <c r="F747" s="665" t="s">
        <v>2424</v>
      </c>
      <c r="G747" s="665" t="s">
        <v>2455</v>
      </c>
      <c r="H747" s="665" t="s">
        <v>1188</v>
      </c>
      <c r="I747" s="665" t="s">
        <v>2515</v>
      </c>
      <c r="J747" s="665" t="s">
        <v>1345</v>
      </c>
      <c r="K747" s="665" t="s">
        <v>2250</v>
      </c>
      <c r="L747" s="666">
        <v>815.1</v>
      </c>
      <c r="M747" s="666">
        <v>10596.300000000001</v>
      </c>
      <c r="N747" s="665">
        <v>13</v>
      </c>
      <c r="O747" s="748">
        <v>7</v>
      </c>
      <c r="P747" s="666">
        <v>10596.300000000001</v>
      </c>
      <c r="Q747" s="681">
        <v>1</v>
      </c>
      <c r="R747" s="665">
        <v>13</v>
      </c>
      <c r="S747" s="681">
        <v>1</v>
      </c>
      <c r="T747" s="748">
        <v>7</v>
      </c>
      <c r="U747" s="704">
        <v>1</v>
      </c>
    </row>
    <row r="748" spans="1:21" ht="14.4" customHeight="1" x14ac:dyDescent="0.3">
      <c r="A748" s="664">
        <v>31</v>
      </c>
      <c r="B748" s="665" t="s">
        <v>549</v>
      </c>
      <c r="C748" s="665" t="s">
        <v>2429</v>
      </c>
      <c r="D748" s="746" t="s">
        <v>3285</v>
      </c>
      <c r="E748" s="747" t="s">
        <v>2447</v>
      </c>
      <c r="F748" s="665" t="s">
        <v>2424</v>
      </c>
      <c r="G748" s="665" t="s">
        <v>2455</v>
      </c>
      <c r="H748" s="665" t="s">
        <v>1188</v>
      </c>
      <c r="I748" s="665" t="s">
        <v>2518</v>
      </c>
      <c r="J748" s="665" t="s">
        <v>1345</v>
      </c>
      <c r="K748" s="665" t="s">
        <v>2457</v>
      </c>
      <c r="L748" s="666">
        <v>543.39</v>
      </c>
      <c r="M748" s="666">
        <v>1630.17</v>
      </c>
      <c r="N748" s="665">
        <v>3</v>
      </c>
      <c r="O748" s="748">
        <v>1</v>
      </c>
      <c r="P748" s="666">
        <v>1630.17</v>
      </c>
      <c r="Q748" s="681">
        <v>1</v>
      </c>
      <c r="R748" s="665">
        <v>3</v>
      </c>
      <c r="S748" s="681">
        <v>1</v>
      </c>
      <c r="T748" s="748">
        <v>1</v>
      </c>
      <c r="U748" s="704">
        <v>1</v>
      </c>
    </row>
    <row r="749" spans="1:21" ht="14.4" customHeight="1" x14ac:dyDescent="0.3">
      <c r="A749" s="664">
        <v>31</v>
      </c>
      <c r="B749" s="665" t="s">
        <v>549</v>
      </c>
      <c r="C749" s="665" t="s">
        <v>2429</v>
      </c>
      <c r="D749" s="746" t="s">
        <v>3285</v>
      </c>
      <c r="E749" s="747" t="s">
        <v>2447</v>
      </c>
      <c r="F749" s="665" t="s">
        <v>2424</v>
      </c>
      <c r="G749" s="665" t="s">
        <v>2519</v>
      </c>
      <c r="H749" s="665" t="s">
        <v>1188</v>
      </c>
      <c r="I749" s="665" t="s">
        <v>1278</v>
      </c>
      <c r="J749" s="665" t="s">
        <v>578</v>
      </c>
      <c r="K749" s="665" t="s">
        <v>2314</v>
      </c>
      <c r="L749" s="666">
        <v>18.260000000000002</v>
      </c>
      <c r="M749" s="666">
        <v>18.260000000000002</v>
      </c>
      <c r="N749" s="665">
        <v>1</v>
      </c>
      <c r="O749" s="748">
        <v>1</v>
      </c>
      <c r="P749" s="666">
        <v>18.260000000000002</v>
      </c>
      <c r="Q749" s="681">
        <v>1</v>
      </c>
      <c r="R749" s="665">
        <v>1</v>
      </c>
      <c r="S749" s="681">
        <v>1</v>
      </c>
      <c r="T749" s="748">
        <v>1</v>
      </c>
      <c r="U749" s="704">
        <v>1</v>
      </c>
    </row>
    <row r="750" spans="1:21" ht="14.4" customHeight="1" x14ac:dyDescent="0.3">
      <c r="A750" s="664">
        <v>31</v>
      </c>
      <c r="B750" s="665" t="s">
        <v>549</v>
      </c>
      <c r="C750" s="665" t="s">
        <v>2429</v>
      </c>
      <c r="D750" s="746" t="s">
        <v>3285</v>
      </c>
      <c r="E750" s="747" t="s">
        <v>2447</v>
      </c>
      <c r="F750" s="665" t="s">
        <v>2424</v>
      </c>
      <c r="G750" s="665" t="s">
        <v>3139</v>
      </c>
      <c r="H750" s="665" t="s">
        <v>550</v>
      </c>
      <c r="I750" s="665" t="s">
        <v>810</v>
      </c>
      <c r="J750" s="665" t="s">
        <v>811</v>
      </c>
      <c r="K750" s="665" t="s">
        <v>3140</v>
      </c>
      <c r="L750" s="666">
        <v>0</v>
      </c>
      <c r="M750" s="666">
        <v>0</v>
      </c>
      <c r="N750" s="665">
        <v>2</v>
      </c>
      <c r="O750" s="748">
        <v>0.5</v>
      </c>
      <c r="P750" s="666">
        <v>0</v>
      </c>
      <c r="Q750" s="681"/>
      <c r="R750" s="665">
        <v>2</v>
      </c>
      <c r="S750" s="681">
        <v>1</v>
      </c>
      <c r="T750" s="748">
        <v>0.5</v>
      </c>
      <c r="U750" s="704">
        <v>1</v>
      </c>
    </row>
    <row r="751" spans="1:21" ht="14.4" customHeight="1" x14ac:dyDescent="0.3">
      <c r="A751" s="664">
        <v>31</v>
      </c>
      <c r="B751" s="665" t="s">
        <v>549</v>
      </c>
      <c r="C751" s="665" t="s">
        <v>2429</v>
      </c>
      <c r="D751" s="746" t="s">
        <v>3285</v>
      </c>
      <c r="E751" s="747" t="s">
        <v>2447</v>
      </c>
      <c r="F751" s="665" t="s">
        <v>2424</v>
      </c>
      <c r="G751" s="665" t="s">
        <v>3032</v>
      </c>
      <c r="H751" s="665" t="s">
        <v>550</v>
      </c>
      <c r="I751" s="665" t="s">
        <v>3141</v>
      </c>
      <c r="J751" s="665" t="s">
        <v>1971</v>
      </c>
      <c r="K751" s="665" t="s">
        <v>3142</v>
      </c>
      <c r="L751" s="666">
        <v>0</v>
      </c>
      <c r="M751" s="666">
        <v>0</v>
      </c>
      <c r="N751" s="665">
        <v>1</v>
      </c>
      <c r="O751" s="748">
        <v>0.5</v>
      </c>
      <c r="P751" s="666">
        <v>0</v>
      </c>
      <c r="Q751" s="681"/>
      <c r="R751" s="665">
        <v>1</v>
      </c>
      <c r="S751" s="681">
        <v>1</v>
      </c>
      <c r="T751" s="748">
        <v>0.5</v>
      </c>
      <c r="U751" s="704">
        <v>1</v>
      </c>
    </row>
    <row r="752" spans="1:21" ht="14.4" customHeight="1" x14ac:dyDescent="0.3">
      <c r="A752" s="664">
        <v>31</v>
      </c>
      <c r="B752" s="665" t="s">
        <v>549</v>
      </c>
      <c r="C752" s="665" t="s">
        <v>2429</v>
      </c>
      <c r="D752" s="746" t="s">
        <v>3285</v>
      </c>
      <c r="E752" s="747" t="s">
        <v>2447</v>
      </c>
      <c r="F752" s="665" t="s">
        <v>2424</v>
      </c>
      <c r="G752" s="665" t="s">
        <v>2535</v>
      </c>
      <c r="H752" s="665" t="s">
        <v>550</v>
      </c>
      <c r="I752" s="665" t="s">
        <v>802</v>
      </c>
      <c r="J752" s="665" t="s">
        <v>803</v>
      </c>
      <c r="K752" s="665" t="s">
        <v>3143</v>
      </c>
      <c r="L752" s="666">
        <v>181.04</v>
      </c>
      <c r="M752" s="666">
        <v>181.04</v>
      </c>
      <c r="N752" s="665">
        <v>1</v>
      </c>
      <c r="O752" s="748">
        <v>1</v>
      </c>
      <c r="P752" s="666">
        <v>181.04</v>
      </c>
      <c r="Q752" s="681">
        <v>1</v>
      </c>
      <c r="R752" s="665">
        <v>1</v>
      </c>
      <c r="S752" s="681">
        <v>1</v>
      </c>
      <c r="T752" s="748">
        <v>1</v>
      </c>
      <c r="U752" s="704">
        <v>1</v>
      </c>
    </row>
    <row r="753" spans="1:21" ht="14.4" customHeight="1" x14ac:dyDescent="0.3">
      <c r="A753" s="664">
        <v>31</v>
      </c>
      <c r="B753" s="665" t="s">
        <v>549</v>
      </c>
      <c r="C753" s="665" t="s">
        <v>2429</v>
      </c>
      <c r="D753" s="746" t="s">
        <v>3285</v>
      </c>
      <c r="E753" s="747" t="s">
        <v>2447</v>
      </c>
      <c r="F753" s="665" t="s">
        <v>2424</v>
      </c>
      <c r="G753" s="665" t="s">
        <v>3144</v>
      </c>
      <c r="H753" s="665" t="s">
        <v>1188</v>
      </c>
      <c r="I753" s="665" t="s">
        <v>3145</v>
      </c>
      <c r="J753" s="665" t="s">
        <v>3146</v>
      </c>
      <c r="K753" s="665" t="s">
        <v>3147</v>
      </c>
      <c r="L753" s="666">
        <v>63.75</v>
      </c>
      <c r="M753" s="666">
        <v>127.5</v>
      </c>
      <c r="N753" s="665">
        <v>2</v>
      </c>
      <c r="O753" s="748">
        <v>1</v>
      </c>
      <c r="P753" s="666">
        <v>127.5</v>
      </c>
      <c r="Q753" s="681">
        <v>1</v>
      </c>
      <c r="R753" s="665">
        <v>2</v>
      </c>
      <c r="S753" s="681">
        <v>1</v>
      </c>
      <c r="T753" s="748">
        <v>1</v>
      </c>
      <c r="U753" s="704">
        <v>1</v>
      </c>
    </row>
    <row r="754" spans="1:21" ht="14.4" customHeight="1" x14ac:dyDescent="0.3">
      <c r="A754" s="664">
        <v>31</v>
      </c>
      <c r="B754" s="665" t="s">
        <v>549</v>
      </c>
      <c r="C754" s="665" t="s">
        <v>2429</v>
      </c>
      <c r="D754" s="746" t="s">
        <v>3285</v>
      </c>
      <c r="E754" s="747" t="s">
        <v>2447</v>
      </c>
      <c r="F754" s="665" t="s">
        <v>2424</v>
      </c>
      <c r="G754" s="665" t="s">
        <v>2458</v>
      </c>
      <c r="H754" s="665" t="s">
        <v>550</v>
      </c>
      <c r="I754" s="665" t="s">
        <v>696</v>
      </c>
      <c r="J754" s="665" t="s">
        <v>2459</v>
      </c>
      <c r="K754" s="665" t="s">
        <v>2460</v>
      </c>
      <c r="L754" s="666">
        <v>0</v>
      </c>
      <c r="M754" s="666">
        <v>0</v>
      </c>
      <c r="N754" s="665">
        <v>4</v>
      </c>
      <c r="O754" s="748">
        <v>1.5</v>
      </c>
      <c r="P754" s="666">
        <v>0</v>
      </c>
      <c r="Q754" s="681"/>
      <c r="R754" s="665">
        <v>4</v>
      </c>
      <c r="S754" s="681">
        <v>1</v>
      </c>
      <c r="T754" s="748">
        <v>1.5</v>
      </c>
      <c r="U754" s="704">
        <v>1</v>
      </c>
    </row>
    <row r="755" spans="1:21" ht="14.4" customHeight="1" x14ac:dyDescent="0.3">
      <c r="A755" s="664">
        <v>31</v>
      </c>
      <c r="B755" s="665" t="s">
        <v>549</v>
      </c>
      <c r="C755" s="665" t="s">
        <v>2429</v>
      </c>
      <c r="D755" s="746" t="s">
        <v>3285</v>
      </c>
      <c r="E755" s="747" t="s">
        <v>2447</v>
      </c>
      <c r="F755" s="665" t="s">
        <v>2424</v>
      </c>
      <c r="G755" s="665" t="s">
        <v>2542</v>
      </c>
      <c r="H755" s="665" t="s">
        <v>550</v>
      </c>
      <c r="I755" s="665" t="s">
        <v>3148</v>
      </c>
      <c r="J755" s="665" t="s">
        <v>3149</v>
      </c>
      <c r="K755" s="665" t="s">
        <v>3150</v>
      </c>
      <c r="L755" s="666">
        <v>0</v>
      </c>
      <c r="M755" s="666">
        <v>0</v>
      </c>
      <c r="N755" s="665">
        <v>1</v>
      </c>
      <c r="O755" s="748">
        <v>1</v>
      </c>
      <c r="P755" s="666">
        <v>0</v>
      </c>
      <c r="Q755" s="681"/>
      <c r="R755" s="665">
        <v>1</v>
      </c>
      <c r="S755" s="681">
        <v>1</v>
      </c>
      <c r="T755" s="748">
        <v>1</v>
      </c>
      <c r="U755" s="704">
        <v>1</v>
      </c>
    </row>
    <row r="756" spans="1:21" ht="14.4" customHeight="1" x14ac:dyDescent="0.3">
      <c r="A756" s="664">
        <v>31</v>
      </c>
      <c r="B756" s="665" t="s">
        <v>549</v>
      </c>
      <c r="C756" s="665" t="s">
        <v>2429</v>
      </c>
      <c r="D756" s="746" t="s">
        <v>3285</v>
      </c>
      <c r="E756" s="747" t="s">
        <v>2447</v>
      </c>
      <c r="F756" s="665" t="s">
        <v>2424</v>
      </c>
      <c r="G756" s="665" t="s">
        <v>3151</v>
      </c>
      <c r="H756" s="665" t="s">
        <v>550</v>
      </c>
      <c r="I756" s="665" t="s">
        <v>3152</v>
      </c>
      <c r="J756" s="665" t="s">
        <v>3153</v>
      </c>
      <c r="K756" s="665" t="s">
        <v>3154</v>
      </c>
      <c r="L756" s="666">
        <v>0</v>
      </c>
      <c r="M756" s="666">
        <v>0</v>
      </c>
      <c r="N756" s="665">
        <v>2</v>
      </c>
      <c r="O756" s="748">
        <v>0.5</v>
      </c>
      <c r="P756" s="666">
        <v>0</v>
      </c>
      <c r="Q756" s="681"/>
      <c r="R756" s="665">
        <v>2</v>
      </c>
      <c r="S756" s="681">
        <v>1</v>
      </c>
      <c r="T756" s="748">
        <v>0.5</v>
      </c>
      <c r="U756" s="704">
        <v>1</v>
      </c>
    </row>
    <row r="757" spans="1:21" ht="14.4" customHeight="1" x14ac:dyDescent="0.3">
      <c r="A757" s="664">
        <v>31</v>
      </c>
      <c r="B757" s="665" t="s">
        <v>549</v>
      </c>
      <c r="C757" s="665" t="s">
        <v>2429</v>
      </c>
      <c r="D757" s="746" t="s">
        <v>3285</v>
      </c>
      <c r="E757" s="747" t="s">
        <v>2447</v>
      </c>
      <c r="F757" s="665" t="s">
        <v>2426</v>
      </c>
      <c r="G757" s="665" t="s">
        <v>3155</v>
      </c>
      <c r="H757" s="665" t="s">
        <v>550</v>
      </c>
      <c r="I757" s="665" t="s">
        <v>3156</v>
      </c>
      <c r="J757" s="665" t="s">
        <v>3157</v>
      </c>
      <c r="K757" s="665" t="s">
        <v>3158</v>
      </c>
      <c r="L757" s="666">
        <v>740</v>
      </c>
      <c r="M757" s="666">
        <v>740</v>
      </c>
      <c r="N757" s="665">
        <v>1</v>
      </c>
      <c r="O757" s="748">
        <v>1</v>
      </c>
      <c r="P757" s="666"/>
      <c r="Q757" s="681">
        <v>0</v>
      </c>
      <c r="R757" s="665"/>
      <c r="S757" s="681">
        <v>0</v>
      </c>
      <c r="T757" s="748"/>
      <c r="U757" s="704">
        <v>0</v>
      </c>
    </row>
    <row r="758" spans="1:21" ht="14.4" customHeight="1" x14ac:dyDescent="0.3">
      <c r="A758" s="664">
        <v>31</v>
      </c>
      <c r="B758" s="665" t="s">
        <v>549</v>
      </c>
      <c r="C758" s="665" t="s">
        <v>2429</v>
      </c>
      <c r="D758" s="746" t="s">
        <v>3285</v>
      </c>
      <c r="E758" s="747" t="s">
        <v>2447</v>
      </c>
      <c r="F758" s="665" t="s">
        <v>2426</v>
      </c>
      <c r="G758" s="665" t="s">
        <v>2461</v>
      </c>
      <c r="H758" s="665" t="s">
        <v>550</v>
      </c>
      <c r="I758" s="665" t="s">
        <v>2861</v>
      </c>
      <c r="J758" s="665" t="s">
        <v>2862</v>
      </c>
      <c r="K758" s="665" t="s">
        <v>2863</v>
      </c>
      <c r="L758" s="666">
        <v>32.130000000000003</v>
      </c>
      <c r="M758" s="666">
        <v>32.130000000000003</v>
      </c>
      <c r="N758" s="665">
        <v>1</v>
      </c>
      <c r="O758" s="748">
        <v>1</v>
      </c>
      <c r="P758" s="666">
        <v>32.130000000000003</v>
      </c>
      <c r="Q758" s="681">
        <v>1</v>
      </c>
      <c r="R758" s="665">
        <v>1</v>
      </c>
      <c r="S758" s="681">
        <v>1</v>
      </c>
      <c r="T758" s="748">
        <v>1</v>
      </c>
      <c r="U758" s="704">
        <v>1</v>
      </c>
    </row>
    <row r="759" spans="1:21" ht="14.4" customHeight="1" x14ac:dyDescent="0.3">
      <c r="A759" s="664">
        <v>31</v>
      </c>
      <c r="B759" s="665" t="s">
        <v>549</v>
      </c>
      <c r="C759" s="665" t="s">
        <v>2429</v>
      </c>
      <c r="D759" s="746" t="s">
        <v>3285</v>
      </c>
      <c r="E759" s="747" t="s">
        <v>2447</v>
      </c>
      <c r="F759" s="665" t="s">
        <v>2426</v>
      </c>
      <c r="G759" s="665" t="s">
        <v>2465</v>
      </c>
      <c r="H759" s="665" t="s">
        <v>550</v>
      </c>
      <c r="I759" s="665" t="s">
        <v>3159</v>
      </c>
      <c r="J759" s="665" t="s">
        <v>2670</v>
      </c>
      <c r="K759" s="665" t="s">
        <v>3160</v>
      </c>
      <c r="L759" s="666">
        <v>588</v>
      </c>
      <c r="M759" s="666">
        <v>1176</v>
      </c>
      <c r="N759" s="665">
        <v>2</v>
      </c>
      <c r="O759" s="748">
        <v>1</v>
      </c>
      <c r="P759" s="666"/>
      <c r="Q759" s="681">
        <v>0</v>
      </c>
      <c r="R759" s="665"/>
      <c r="S759" s="681">
        <v>0</v>
      </c>
      <c r="T759" s="748"/>
      <c r="U759" s="704">
        <v>0</v>
      </c>
    </row>
    <row r="760" spans="1:21" ht="14.4" customHeight="1" x14ac:dyDescent="0.3">
      <c r="A760" s="664">
        <v>31</v>
      </c>
      <c r="B760" s="665" t="s">
        <v>549</v>
      </c>
      <c r="C760" s="665" t="s">
        <v>2429</v>
      </c>
      <c r="D760" s="746" t="s">
        <v>3285</v>
      </c>
      <c r="E760" s="747" t="s">
        <v>2447</v>
      </c>
      <c r="F760" s="665" t="s">
        <v>2426</v>
      </c>
      <c r="G760" s="665" t="s">
        <v>2469</v>
      </c>
      <c r="H760" s="665" t="s">
        <v>550</v>
      </c>
      <c r="I760" s="665" t="s">
        <v>2552</v>
      </c>
      <c r="J760" s="665" t="s">
        <v>2553</v>
      </c>
      <c r="K760" s="665" t="s">
        <v>2554</v>
      </c>
      <c r="L760" s="666">
        <v>199.5</v>
      </c>
      <c r="M760" s="666">
        <v>199.5</v>
      </c>
      <c r="N760" s="665">
        <v>1</v>
      </c>
      <c r="O760" s="748">
        <v>1</v>
      </c>
      <c r="P760" s="666">
        <v>199.5</v>
      </c>
      <c r="Q760" s="681">
        <v>1</v>
      </c>
      <c r="R760" s="665">
        <v>1</v>
      </c>
      <c r="S760" s="681">
        <v>1</v>
      </c>
      <c r="T760" s="748">
        <v>1</v>
      </c>
      <c r="U760" s="704">
        <v>1</v>
      </c>
    </row>
    <row r="761" spans="1:21" ht="14.4" customHeight="1" x14ac:dyDescent="0.3">
      <c r="A761" s="664">
        <v>31</v>
      </c>
      <c r="B761" s="665" t="s">
        <v>549</v>
      </c>
      <c r="C761" s="665" t="s">
        <v>2429</v>
      </c>
      <c r="D761" s="746" t="s">
        <v>3285</v>
      </c>
      <c r="E761" s="747" t="s">
        <v>2447</v>
      </c>
      <c r="F761" s="665" t="s">
        <v>2426</v>
      </c>
      <c r="G761" s="665" t="s">
        <v>2469</v>
      </c>
      <c r="H761" s="665" t="s">
        <v>550</v>
      </c>
      <c r="I761" s="665" t="s">
        <v>2558</v>
      </c>
      <c r="J761" s="665" t="s">
        <v>2559</v>
      </c>
      <c r="K761" s="665" t="s">
        <v>2560</v>
      </c>
      <c r="L761" s="666">
        <v>320.25</v>
      </c>
      <c r="M761" s="666">
        <v>640.5</v>
      </c>
      <c r="N761" s="665">
        <v>2</v>
      </c>
      <c r="O761" s="748">
        <v>2</v>
      </c>
      <c r="P761" s="666">
        <v>640.5</v>
      </c>
      <c r="Q761" s="681">
        <v>1</v>
      </c>
      <c r="R761" s="665">
        <v>2</v>
      </c>
      <c r="S761" s="681">
        <v>1</v>
      </c>
      <c r="T761" s="748">
        <v>2</v>
      </c>
      <c r="U761" s="704">
        <v>1</v>
      </c>
    </row>
    <row r="762" spans="1:21" ht="14.4" customHeight="1" x14ac:dyDescent="0.3">
      <c r="A762" s="664">
        <v>31</v>
      </c>
      <c r="B762" s="665" t="s">
        <v>549</v>
      </c>
      <c r="C762" s="665" t="s">
        <v>2429</v>
      </c>
      <c r="D762" s="746" t="s">
        <v>3285</v>
      </c>
      <c r="E762" s="747" t="s">
        <v>2447</v>
      </c>
      <c r="F762" s="665" t="s">
        <v>2426</v>
      </c>
      <c r="G762" s="665" t="s">
        <v>2469</v>
      </c>
      <c r="H762" s="665" t="s">
        <v>550</v>
      </c>
      <c r="I762" s="665" t="s">
        <v>2561</v>
      </c>
      <c r="J762" s="665" t="s">
        <v>2562</v>
      </c>
      <c r="K762" s="665" t="s">
        <v>2563</v>
      </c>
      <c r="L762" s="666">
        <v>245.43</v>
      </c>
      <c r="M762" s="666">
        <v>245.43</v>
      </c>
      <c r="N762" s="665">
        <v>1</v>
      </c>
      <c r="O762" s="748">
        <v>1</v>
      </c>
      <c r="P762" s="666">
        <v>245.43</v>
      </c>
      <c r="Q762" s="681">
        <v>1</v>
      </c>
      <c r="R762" s="665">
        <v>1</v>
      </c>
      <c r="S762" s="681">
        <v>1</v>
      </c>
      <c r="T762" s="748">
        <v>1</v>
      </c>
      <c r="U762" s="704">
        <v>1</v>
      </c>
    </row>
    <row r="763" spans="1:21" ht="14.4" customHeight="1" x14ac:dyDescent="0.3">
      <c r="A763" s="664">
        <v>31</v>
      </c>
      <c r="B763" s="665" t="s">
        <v>549</v>
      </c>
      <c r="C763" s="665" t="s">
        <v>2429</v>
      </c>
      <c r="D763" s="746" t="s">
        <v>3285</v>
      </c>
      <c r="E763" s="747" t="s">
        <v>2447</v>
      </c>
      <c r="F763" s="665" t="s">
        <v>2426</v>
      </c>
      <c r="G763" s="665" t="s">
        <v>2469</v>
      </c>
      <c r="H763" s="665" t="s">
        <v>550</v>
      </c>
      <c r="I763" s="665" t="s">
        <v>2804</v>
      </c>
      <c r="J763" s="665" t="s">
        <v>2805</v>
      </c>
      <c r="K763" s="665" t="s">
        <v>2806</v>
      </c>
      <c r="L763" s="666">
        <v>1575</v>
      </c>
      <c r="M763" s="666">
        <v>6300</v>
      </c>
      <c r="N763" s="665">
        <v>4</v>
      </c>
      <c r="O763" s="748">
        <v>4</v>
      </c>
      <c r="P763" s="666">
        <v>6300</v>
      </c>
      <c r="Q763" s="681">
        <v>1</v>
      </c>
      <c r="R763" s="665">
        <v>4</v>
      </c>
      <c r="S763" s="681">
        <v>1</v>
      </c>
      <c r="T763" s="748">
        <v>4</v>
      </c>
      <c r="U763" s="704">
        <v>1</v>
      </c>
    </row>
    <row r="764" spans="1:21" ht="14.4" customHeight="1" x14ac:dyDescent="0.3">
      <c r="A764" s="664">
        <v>31</v>
      </c>
      <c r="B764" s="665" t="s">
        <v>549</v>
      </c>
      <c r="C764" s="665" t="s">
        <v>2429</v>
      </c>
      <c r="D764" s="746" t="s">
        <v>3285</v>
      </c>
      <c r="E764" s="747" t="s">
        <v>2447</v>
      </c>
      <c r="F764" s="665" t="s">
        <v>2426</v>
      </c>
      <c r="G764" s="665" t="s">
        <v>2469</v>
      </c>
      <c r="H764" s="665" t="s">
        <v>550</v>
      </c>
      <c r="I764" s="665" t="s">
        <v>3014</v>
      </c>
      <c r="J764" s="665" t="s">
        <v>3015</v>
      </c>
      <c r="K764" s="665" t="s">
        <v>3016</v>
      </c>
      <c r="L764" s="666">
        <v>400</v>
      </c>
      <c r="M764" s="666">
        <v>1600</v>
      </c>
      <c r="N764" s="665">
        <v>4</v>
      </c>
      <c r="O764" s="748">
        <v>3</v>
      </c>
      <c r="P764" s="666">
        <v>1600</v>
      </c>
      <c r="Q764" s="681">
        <v>1</v>
      </c>
      <c r="R764" s="665">
        <v>4</v>
      </c>
      <c r="S764" s="681">
        <v>1</v>
      </c>
      <c r="T764" s="748">
        <v>3</v>
      </c>
      <c r="U764" s="704">
        <v>1</v>
      </c>
    </row>
    <row r="765" spans="1:21" ht="14.4" customHeight="1" x14ac:dyDescent="0.3">
      <c r="A765" s="664">
        <v>31</v>
      </c>
      <c r="B765" s="665" t="s">
        <v>549</v>
      </c>
      <c r="C765" s="665" t="s">
        <v>2429</v>
      </c>
      <c r="D765" s="746" t="s">
        <v>3285</v>
      </c>
      <c r="E765" s="747" t="s">
        <v>2447</v>
      </c>
      <c r="F765" s="665" t="s">
        <v>2426</v>
      </c>
      <c r="G765" s="665" t="s">
        <v>2469</v>
      </c>
      <c r="H765" s="665" t="s">
        <v>550</v>
      </c>
      <c r="I765" s="665" t="s">
        <v>2470</v>
      </c>
      <c r="J765" s="665" t="s">
        <v>2471</v>
      </c>
      <c r="K765" s="665" t="s">
        <v>2472</v>
      </c>
      <c r="L765" s="666">
        <v>971.25</v>
      </c>
      <c r="M765" s="666">
        <v>1942.5</v>
      </c>
      <c r="N765" s="665">
        <v>2</v>
      </c>
      <c r="O765" s="748">
        <v>2</v>
      </c>
      <c r="P765" s="666">
        <v>1942.5</v>
      </c>
      <c r="Q765" s="681">
        <v>1</v>
      </c>
      <c r="R765" s="665">
        <v>2</v>
      </c>
      <c r="S765" s="681">
        <v>1</v>
      </c>
      <c r="T765" s="748">
        <v>2</v>
      </c>
      <c r="U765" s="704">
        <v>1</v>
      </c>
    </row>
    <row r="766" spans="1:21" ht="14.4" customHeight="1" x14ac:dyDescent="0.3">
      <c r="A766" s="664">
        <v>31</v>
      </c>
      <c r="B766" s="665" t="s">
        <v>549</v>
      </c>
      <c r="C766" s="665" t="s">
        <v>2429</v>
      </c>
      <c r="D766" s="746" t="s">
        <v>3285</v>
      </c>
      <c r="E766" s="747" t="s">
        <v>2447</v>
      </c>
      <c r="F766" s="665" t="s">
        <v>2426</v>
      </c>
      <c r="G766" s="665" t="s">
        <v>2469</v>
      </c>
      <c r="H766" s="665" t="s">
        <v>550</v>
      </c>
      <c r="I766" s="665" t="s">
        <v>2975</v>
      </c>
      <c r="J766" s="665" t="s">
        <v>2976</v>
      </c>
      <c r="K766" s="665" t="s">
        <v>2977</v>
      </c>
      <c r="L766" s="666">
        <v>600</v>
      </c>
      <c r="M766" s="666">
        <v>600</v>
      </c>
      <c r="N766" s="665">
        <v>1</v>
      </c>
      <c r="O766" s="748">
        <v>1</v>
      </c>
      <c r="P766" s="666">
        <v>600</v>
      </c>
      <c r="Q766" s="681">
        <v>1</v>
      </c>
      <c r="R766" s="665">
        <v>1</v>
      </c>
      <c r="S766" s="681">
        <v>1</v>
      </c>
      <c r="T766" s="748">
        <v>1</v>
      </c>
      <c r="U766" s="704">
        <v>1</v>
      </c>
    </row>
    <row r="767" spans="1:21" ht="14.4" customHeight="1" x14ac:dyDescent="0.3">
      <c r="A767" s="664">
        <v>31</v>
      </c>
      <c r="B767" s="665" t="s">
        <v>549</v>
      </c>
      <c r="C767" s="665" t="s">
        <v>2429</v>
      </c>
      <c r="D767" s="746" t="s">
        <v>3285</v>
      </c>
      <c r="E767" s="747" t="s">
        <v>2447</v>
      </c>
      <c r="F767" s="665" t="s">
        <v>2426</v>
      </c>
      <c r="G767" s="665" t="s">
        <v>2469</v>
      </c>
      <c r="H767" s="665" t="s">
        <v>550</v>
      </c>
      <c r="I767" s="665" t="s">
        <v>2567</v>
      </c>
      <c r="J767" s="665" t="s">
        <v>2568</v>
      </c>
      <c r="K767" s="665" t="s">
        <v>2569</v>
      </c>
      <c r="L767" s="666">
        <v>350</v>
      </c>
      <c r="M767" s="666">
        <v>700</v>
      </c>
      <c r="N767" s="665">
        <v>2</v>
      </c>
      <c r="O767" s="748">
        <v>2</v>
      </c>
      <c r="P767" s="666">
        <v>350</v>
      </c>
      <c r="Q767" s="681">
        <v>0.5</v>
      </c>
      <c r="R767" s="665">
        <v>1</v>
      </c>
      <c r="S767" s="681">
        <v>0.5</v>
      </c>
      <c r="T767" s="748">
        <v>1</v>
      </c>
      <c r="U767" s="704">
        <v>0.5</v>
      </c>
    </row>
    <row r="768" spans="1:21" ht="14.4" customHeight="1" x14ac:dyDescent="0.3">
      <c r="A768" s="664">
        <v>31</v>
      </c>
      <c r="B768" s="665" t="s">
        <v>549</v>
      </c>
      <c r="C768" s="665" t="s">
        <v>2429</v>
      </c>
      <c r="D768" s="746" t="s">
        <v>3285</v>
      </c>
      <c r="E768" s="747" t="s">
        <v>2447</v>
      </c>
      <c r="F768" s="665" t="s">
        <v>2426</v>
      </c>
      <c r="G768" s="665" t="s">
        <v>2469</v>
      </c>
      <c r="H768" s="665" t="s">
        <v>550</v>
      </c>
      <c r="I768" s="665" t="s">
        <v>3161</v>
      </c>
      <c r="J768" s="665" t="s">
        <v>2833</v>
      </c>
      <c r="K768" s="665" t="s">
        <v>3162</v>
      </c>
      <c r="L768" s="666">
        <v>1600</v>
      </c>
      <c r="M768" s="666">
        <v>3200</v>
      </c>
      <c r="N768" s="665">
        <v>2</v>
      </c>
      <c r="O768" s="748">
        <v>2</v>
      </c>
      <c r="P768" s="666"/>
      <c r="Q768" s="681">
        <v>0</v>
      </c>
      <c r="R768" s="665"/>
      <c r="S768" s="681">
        <v>0</v>
      </c>
      <c r="T768" s="748"/>
      <c r="U768" s="704">
        <v>0</v>
      </c>
    </row>
    <row r="769" spans="1:21" ht="14.4" customHeight="1" x14ac:dyDescent="0.3">
      <c r="A769" s="664">
        <v>31</v>
      </c>
      <c r="B769" s="665" t="s">
        <v>549</v>
      </c>
      <c r="C769" s="665" t="s">
        <v>2429</v>
      </c>
      <c r="D769" s="746" t="s">
        <v>3285</v>
      </c>
      <c r="E769" s="747" t="s">
        <v>2447</v>
      </c>
      <c r="F769" s="665" t="s">
        <v>2426</v>
      </c>
      <c r="G769" s="665" t="s">
        <v>2469</v>
      </c>
      <c r="H769" s="665" t="s">
        <v>550</v>
      </c>
      <c r="I769" s="665" t="s">
        <v>3163</v>
      </c>
      <c r="J769" s="665" t="s">
        <v>3164</v>
      </c>
      <c r="K769" s="665" t="s">
        <v>3165</v>
      </c>
      <c r="L769" s="666">
        <v>331.32</v>
      </c>
      <c r="M769" s="666">
        <v>331.32</v>
      </c>
      <c r="N769" s="665">
        <v>1</v>
      </c>
      <c r="O769" s="748">
        <v>1</v>
      </c>
      <c r="P769" s="666">
        <v>331.32</v>
      </c>
      <c r="Q769" s="681">
        <v>1</v>
      </c>
      <c r="R769" s="665">
        <v>1</v>
      </c>
      <c r="S769" s="681">
        <v>1</v>
      </c>
      <c r="T769" s="748">
        <v>1</v>
      </c>
      <c r="U769" s="704">
        <v>1</v>
      </c>
    </row>
    <row r="770" spans="1:21" ht="14.4" customHeight="1" x14ac:dyDescent="0.3">
      <c r="A770" s="664">
        <v>31</v>
      </c>
      <c r="B770" s="665" t="s">
        <v>549</v>
      </c>
      <c r="C770" s="665" t="s">
        <v>2429</v>
      </c>
      <c r="D770" s="746" t="s">
        <v>3285</v>
      </c>
      <c r="E770" s="747" t="s">
        <v>2447</v>
      </c>
      <c r="F770" s="665" t="s">
        <v>2426</v>
      </c>
      <c r="G770" s="665" t="s">
        <v>2469</v>
      </c>
      <c r="H770" s="665" t="s">
        <v>550</v>
      </c>
      <c r="I770" s="665" t="s">
        <v>2705</v>
      </c>
      <c r="J770" s="665" t="s">
        <v>2706</v>
      </c>
      <c r="K770" s="665" t="s">
        <v>2707</v>
      </c>
      <c r="L770" s="666">
        <v>3200</v>
      </c>
      <c r="M770" s="666">
        <v>6400</v>
      </c>
      <c r="N770" s="665">
        <v>2</v>
      </c>
      <c r="O770" s="748">
        <v>2</v>
      </c>
      <c r="P770" s="666">
        <v>6400</v>
      </c>
      <c r="Q770" s="681">
        <v>1</v>
      </c>
      <c r="R770" s="665">
        <v>2</v>
      </c>
      <c r="S770" s="681">
        <v>1</v>
      </c>
      <c r="T770" s="748">
        <v>2</v>
      </c>
      <c r="U770" s="704">
        <v>1</v>
      </c>
    </row>
    <row r="771" spans="1:21" ht="14.4" customHeight="1" x14ac:dyDescent="0.3">
      <c r="A771" s="664">
        <v>31</v>
      </c>
      <c r="B771" s="665" t="s">
        <v>549</v>
      </c>
      <c r="C771" s="665" t="s">
        <v>2429</v>
      </c>
      <c r="D771" s="746" t="s">
        <v>3285</v>
      </c>
      <c r="E771" s="747" t="s">
        <v>2447</v>
      </c>
      <c r="F771" s="665" t="s">
        <v>2426</v>
      </c>
      <c r="G771" s="665" t="s">
        <v>2473</v>
      </c>
      <c r="H771" s="665" t="s">
        <v>550</v>
      </c>
      <c r="I771" s="665" t="s">
        <v>2581</v>
      </c>
      <c r="J771" s="665" t="s">
        <v>2582</v>
      </c>
      <c r="K771" s="665" t="s">
        <v>2583</v>
      </c>
      <c r="L771" s="666">
        <v>260</v>
      </c>
      <c r="M771" s="666">
        <v>520</v>
      </c>
      <c r="N771" s="665">
        <v>2</v>
      </c>
      <c r="O771" s="748">
        <v>1</v>
      </c>
      <c r="P771" s="666">
        <v>520</v>
      </c>
      <c r="Q771" s="681">
        <v>1</v>
      </c>
      <c r="R771" s="665">
        <v>2</v>
      </c>
      <c r="S771" s="681">
        <v>1</v>
      </c>
      <c r="T771" s="748">
        <v>1</v>
      </c>
      <c r="U771" s="704">
        <v>1</v>
      </c>
    </row>
    <row r="772" spans="1:21" ht="14.4" customHeight="1" x14ac:dyDescent="0.3">
      <c r="A772" s="664">
        <v>31</v>
      </c>
      <c r="B772" s="665" t="s">
        <v>549</v>
      </c>
      <c r="C772" s="665" t="s">
        <v>2429</v>
      </c>
      <c r="D772" s="746" t="s">
        <v>3285</v>
      </c>
      <c r="E772" s="747" t="s">
        <v>2447</v>
      </c>
      <c r="F772" s="665" t="s">
        <v>2426</v>
      </c>
      <c r="G772" s="665" t="s">
        <v>2473</v>
      </c>
      <c r="H772" s="665" t="s">
        <v>550</v>
      </c>
      <c r="I772" s="665" t="s">
        <v>2474</v>
      </c>
      <c r="J772" s="665" t="s">
        <v>2475</v>
      </c>
      <c r="K772" s="665" t="s">
        <v>2476</v>
      </c>
      <c r="L772" s="666">
        <v>200</v>
      </c>
      <c r="M772" s="666">
        <v>400</v>
      </c>
      <c r="N772" s="665">
        <v>2</v>
      </c>
      <c r="O772" s="748">
        <v>1</v>
      </c>
      <c r="P772" s="666">
        <v>400</v>
      </c>
      <c r="Q772" s="681">
        <v>1</v>
      </c>
      <c r="R772" s="665">
        <v>2</v>
      </c>
      <c r="S772" s="681">
        <v>1</v>
      </c>
      <c r="T772" s="748">
        <v>1</v>
      </c>
      <c r="U772" s="704">
        <v>1</v>
      </c>
    </row>
    <row r="773" spans="1:21" ht="14.4" customHeight="1" x14ac:dyDescent="0.3">
      <c r="A773" s="664">
        <v>31</v>
      </c>
      <c r="B773" s="665" t="s">
        <v>549</v>
      </c>
      <c r="C773" s="665" t="s">
        <v>2429</v>
      </c>
      <c r="D773" s="746" t="s">
        <v>3285</v>
      </c>
      <c r="E773" s="747" t="s">
        <v>2447</v>
      </c>
      <c r="F773" s="665" t="s">
        <v>2426</v>
      </c>
      <c r="G773" s="665" t="s">
        <v>2835</v>
      </c>
      <c r="H773" s="665" t="s">
        <v>550</v>
      </c>
      <c r="I773" s="665" t="s">
        <v>2836</v>
      </c>
      <c r="J773" s="665" t="s">
        <v>2837</v>
      </c>
      <c r="K773" s="665" t="s">
        <v>2838</v>
      </c>
      <c r="L773" s="666">
        <v>553.15</v>
      </c>
      <c r="M773" s="666">
        <v>11616.149999999998</v>
      </c>
      <c r="N773" s="665">
        <v>21</v>
      </c>
      <c r="O773" s="748">
        <v>20</v>
      </c>
      <c r="P773" s="666">
        <v>8850.3999999999978</v>
      </c>
      <c r="Q773" s="681">
        <v>0.76190476190476186</v>
      </c>
      <c r="R773" s="665">
        <v>16</v>
      </c>
      <c r="S773" s="681">
        <v>0.76190476190476186</v>
      </c>
      <c r="T773" s="748">
        <v>15</v>
      </c>
      <c r="U773" s="704">
        <v>0.75</v>
      </c>
    </row>
    <row r="774" spans="1:21" ht="14.4" customHeight="1" x14ac:dyDescent="0.3">
      <c r="A774" s="664">
        <v>31</v>
      </c>
      <c r="B774" s="665" t="s">
        <v>549</v>
      </c>
      <c r="C774" s="665" t="s">
        <v>2429</v>
      </c>
      <c r="D774" s="746" t="s">
        <v>3285</v>
      </c>
      <c r="E774" s="747" t="s">
        <v>2448</v>
      </c>
      <c r="F774" s="665" t="s">
        <v>2424</v>
      </c>
      <c r="G774" s="665" t="s">
        <v>3166</v>
      </c>
      <c r="H774" s="665" t="s">
        <v>550</v>
      </c>
      <c r="I774" s="665" t="s">
        <v>3167</v>
      </c>
      <c r="J774" s="665" t="s">
        <v>3168</v>
      </c>
      <c r="K774" s="665" t="s">
        <v>3169</v>
      </c>
      <c r="L774" s="666">
        <v>0</v>
      </c>
      <c r="M774" s="666">
        <v>0</v>
      </c>
      <c r="N774" s="665">
        <v>1</v>
      </c>
      <c r="O774" s="748">
        <v>0.5</v>
      </c>
      <c r="P774" s="666">
        <v>0</v>
      </c>
      <c r="Q774" s="681"/>
      <c r="R774" s="665">
        <v>1</v>
      </c>
      <c r="S774" s="681">
        <v>1</v>
      </c>
      <c r="T774" s="748">
        <v>0.5</v>
      </c>
      <c r="U774" s="704">
        <v>1</v>
      </c>
    </row>
    <row r="775" spans="1:21" ht="14.4" customHeight="1" x14ac:dyDescent="0.3">
      <c r="A775" s="664">
        <v>31</v>
      </c>
      <c r="B775" s="665" t="s">
        <v>549</v>
      </c>
      <c r="C775" s="665" t="s">
        <v>2429</v>
      </c>
      <c r="D775" s="746" t="s">
        <v>3285</v>
      </c>
      <c r="E775" s="747" t="s">
        <v>2448</v>
      </c>
      <c r="F775" s="665" t="s">
        <v>2424</v>
      </c>
      <c r="G775" s="665" t="s">
        <v>2454</v>
      </c>
      <c r="H775" s="665" t="s">
        <v>1188</v>
      </c>
      <c r="I775" s="665" t="s">
        <v>1481</v>
      </c>
      <c r="J775" s="665" t="s">
        <v>2088</v>
      </c>
      <c r="K775" s="665" t="s">
        <v>2282</v>
      </c>
      <c r="L775" s="666">
        <v>154.36000000000001</v>
      </c>
      <c r="M775" s="666">
        <v>308.72000000000003</v>
      </c>
      <c r="N775" s="665">
        <v>2</v>
      </c>
      <c r="O775" s="748">
        <v>2</v>
      </c>
      <c r="P775" s="666">
        <v>308.72000000000003</v>
      </c>
      <c r="Q775" s="681">
        <v>1</v>
      </c>
      <c r="R775" s="665">
        <v>2</v>
      </c>
      <c r="S775" s="681">
        <v>1</v>
      </c>
      <c r="T775" s="748">
        <v>2</v>
      </c>
      <c r="U775" s="704">
        <v>1</v>
      </c>
    </row>
    <row r="776" spans="1:21" ht="14.4" customHeight="1" x14ac:dyDescent="0.3">
      <c r="A776" s="664">
        <v>31</v>
      </c>
      <c r="B776" s="665" t="s">
        <v>549</v>
      </c>
      <c r="C776" s="665" t="s">
        <v>2429</v>
      </c>
      <c r="D776" s="746" t="s">
        <v>3285</v>
      </c>
      <c r="E776" s="747" t="s">
        <v>2448</v>
      </c>
      <c r="F776" s="665" t="s">
        <v>2424</v>
      </c>
      <c r="G776" s="665" t="s">
        <v>3170</v>
      </c>
      <c r="H776" s="665" t="s">
        <v>550</v>
      </c>
      <c r="I776" s="665" t="s">
        <v>3171</v>
      </c>
      <c r="J776" s="665" t="s">
        <v>1823</v>
      </c>
      <c r="K776" s="665" t="s">
        <v>3172</v>
      </c>
      <c r="L776" s="666">
        <v>63.41</v>
      </c>
      <c r="M776" s="666">
        <v>126.82</v>
      </c>
      <c r="N776" s="665">
        <v>2</v>
      </c>
      <c r="O776" s="748">
        <v>2</v>
      </c>
      <c r="P776" s="666">
        <v>126.82</v>
      </c>
      <c r="Q776" s="681">
        <v>1</v>
      </c>
      <c r="R776" s="665">
        <v>2</v>
      </c>
      <c r="S776" s="681">
        <v>1</v>
      </c>
      <c r="T776" s="748">
        <v>2</v>
      </c>
      <c r="U776" s="704">
        <v>1</v>
      </c>
    </row>
    <row r="777" spans="1:21" ht="14.4" customHeight="1" x14ac:dyDescent="0.3">
      <c r="A777" s="664">
        <v>31</v>
      </c>
      <c r="B777" s="665" t="s">
        <v>549</v>
      </c>
      <c r="C777" s="665" t="s">
        <v>2429</v>
      </c>
      <c r="D777" s="746" t="s">
        <v>3285</v>
      </c>
      <c r="E777" s="747" t="s">
        <v>2448</v>
      </c>
      <c r="F777" s="665" t="s">
        <v>2424</v>
      </c>
      <c r="G777" s="665" t="s">
        <v>2674</v>
      </c>
      <c r="H777" s="665" t="s">
        <v>550</v>
      </c>
      <c r="I777" s="665" t="s">
        <v>739</v>
      </c>
      <c r="J777" s="665" t="s">
        <v>2675</v>
      </c>
      <c r="K777" s="665" t="s">
        <v>2676</v>
      </c>
      <c r="L777" s="666">
        <v>0</v>
      </c>
      <c r="M777" s="666">
        <v>0</v>
      </c>
      <c r="N777" s="665">
        <v>1</v>
      </c>
      <c r="O777" s="748">
        <v>1</v>
      </c>
      <c r="P777" s="666">
        <v>0</v>
      </c>
      <c r="Q777" s="681"/>
      <c r="R777" s="665">
        <v>1</v>
      </c>
      <c r="S777" s="681">
        <v>1</v>
      </c>
      <c r="T777" s="748">
        <v>1</v>
      </c>
      <c r="U777" s="704">
        <v>1</v>
      </c>
    </row>
    <row r="778" spans="1:21" ht="14.4" customHeight="1" x14ac:dyDescent="0.3">
      <c r="A778" s="664">
        <v>31</v>
      </c>
      <c r="B778" s="665" t="s">
        <v>549</v>
      </c>
      <c r="C778" s="665" t="s">
        <v>2429</v>
      </c>
      <c r="D778" s="746" t="s">
        <v>3285</v>
      </c>
      <c r="E778" s="747" t="s">
        <v>2448</v>
      </c>
      <c r="F778" s="665" t="s">
        <v>2424</v>
      </c>
      <c r="G778" s="665" t="s">
        <v>2504</v>
      </c>
      <c r="H778" s="665" t="s">
        <v>550</v>
      </c>
      <c r="I778" s="665" t="s">
        <v>1013</v>
      </c>
      <c r="J778" s="665" t="s">
        <v>2505</v>
      </c>
      <c r="K778" s="665" t="s">
        <v>2506</v>
      </c>
      <c r="L778" s="666">
        <v>0</v>
      </c>
      <c r="M778" s="666">
        <v>0</v>
      </c>
      <c r="N778" s="665">
        <v>2</v>
      </c>
      <c r="O778" s="748">
        <v>0.5</v>
      </c>
      <c r="P778" s="666">
        <v>0</v>
      </c>
      <c r="Q778" s="681"/>
      <c r="R778" s="665">
        <v>2</v>
      </c>
      <c r="S778" s="681">
        <v>1</v>
      </c>
      <c r="T778" s="748">
        <v>0.5</v>
      </c>
      <c r="U778" s="704">
        <v>1</v>
      </c>
    </row>
    <row r="779" spans="1:21" ht="14.4" customHeight="1" x14ac:dyDescent="0.3">
      <c r="A779" s="664">
        <v>31</v>
      </c>
      <c r="B779" s="665" t="s">
        <v>549</v>
      </c>
      <c r="C779" s="665" t="s">
        <v>2429</v>
      </c>
      <c r="D779" s="746" t="s">
        <v>3285</v>
      </c>
      <c r="E779" s="747" t="s">
        <v>2448</v>
      </c>
      <c r="F779" s="665" t="s">
        <v>2424</v>
      </c>
      <c r="G779" s="665" t="s">
        <v>2509</v>
      </c>
      <c r="H779" s="665" t="s">
        <v>550</v>
      </c>
      <c r="I779" s="665" t="s">
        <v>1413</v>
      </c>
      <c r="J779" s="665" t="s">
        <v>1414</v>
      </c>
      <c r="K779" s="665" t="s">
        <v>2510</v>
      </c>
      <c r="L779" s="666">
        <v>132.97999999999999</v>
      </c>
      <c r="M779" s="666">
        <v>132.97999999999999</v>
      </c>
      <c r="N779" s="665">
        <v>1</v>
      </c>
      <c r="O779" s="748">
        <v>1</v>
      </c>
      <c r="P779" s="666">
        <v>132.97999999999999</v>
      </c>
      <c r="Q779" s="681">
        <v>1</v>
      </c>
      <c r="R779" s="665">
        <v>1</v>
      </c>
      <c r="S779" s="681">
        <v>1</v>
      </c>
      <c r="T779" s="748">
        <v>1</v>
      </c>
      <c r="U779" s="704">
        <v>1</v>
      </c>
    </row>
    <row r="780" spans="1:21" ht="14.4" customHeight="1" x14ac:dyDescent="0.3">
      <c r="A780" s="664">
        <v>31</v>
      </c>
      <c r="B780" s="665" t="s">
        <v>549</v>
      </c>
      <c r="C780" s="665" t="s">
        <v>2429</v>
      </c>
      <c r="D780" s="746" t="s">
        <v>3285</v>
      </c>
      <c r="E780" s="747" t="s">
        <v>2448</v>
      </c>
      <c r="F780" s="665" t="s">
        <v>2424</v>
      </c>
      <c r="G780" s="665" t="s">
        <v>2509</v>
      </c>
      <c r="H780" s="665" t="s">
        <v>550</v>
      </c>
      <c r="I780" s="665" t="s">
        <v>2654</v>
      </c>
      <c r="J780" s="665" t="s">
        <v>1414</v>
      </c>
      <c r="K780" s="665" t="s">
        <v>2510</v>
      </c>
      <c r="L780" s="666">
        <v>132.97999999999999</v>
      </c>
      <c r="M780" s="666">
        <v>265.95999999999998</v>
      </c>
      <c r="N780" s="665">
        <v>2</v>
      </c>
      <c r="O780" s="748">
        <v>1</v>
      </c>
      <c r="P780" s="666">
        <v>265.95999999999998</v>
      </c>
      <c r="Q780" s="681">
        <v>1</v>
      </c>
      <c r="R780" s="665">
        <v>2</v>
      </c>
      <c r="S780" s="681">
        <v>1</v>
      </c>
      <c r="T780" s="748">
        <v>1</v>
      </c>
      <c r="U780" s="704">
        <v>1</v>
      </c>
    </row>
    <row r="781" spans="1:21" ht="14.4" customHeight="1" x14ac:dyDescent="0.3">
      <c r="A781" s="664">
        <v>31</v>
      </c>
      <c r="B781" s="665" t="s">
        <v>549</v>
      </c>
      <c r="C781" s="665" t="s">
        <v>2429</v>
      </c>
      <c r="D781" s="746" t="s">
        <v>3285</v>
      </c>
      <c r="E781" s="747" t="s">
        <v>2448</v>
      </c>
      <c r="F781" s="665" t="s">
        <v>2424</v>
      </c>
      <c r="G781" s="665" t="s">
        <v>2604</v>
      </c>
      <c r="H781" s="665" t="s">
        <v>550</v>
      </c>
      <c r="I781" s="665" t="s">
        <v>3173</v>
      </c>
      <c r="J781" s="665" t="s">
        <v>3174</v>
      </c>
      <c r="K781" s="665" t="s">
        <v>3175</v>
      </c>
      <c r="L781" s="666">
        <v>0</v>
      </c>
      <c r="M781" s="666">
        <v>0</v>
      </c>
      <c r="N781" s="665">
        <v>1</v>
      </c>
      <c r="O781" s="748">
        <v>1</v>
      </c>
      <c r="P781" s="666">
        <v>0</v>
      </c>
      <c r="Q781" s="681"/>
      <c r="R781" s="665">
        <v>1</v>
      </c>
      <c r="S781" s="681">
        <v>1</v>
      </c>
      <c r="T781" s="748">
        <v>1</v>
      </c>
      <c r="U781" s="704">
        <v>1</v>
      </c>
    </row>
    <row r="782" spans="1:21" ht="14.4" customHeight="1" x14ac:dyDescent="0.3">
      <c r="A782" s="664">
        <v>31</v>
      </c>
      <c r="B782" s="665" t="s">
        <v>549</v>
      </c>
      <c r="C782" s="665" t="s">
        <v>2429</v>
      </c>
      <c r="D782" s="746" t="s">
        <v>3285</v>
      </c>
      <c r="E782" s="747" t="s">
        <v>2448</v>
      </c>
      <c r="F782" s="665" t="s">
        <v>2424</v>
      </c>
      <c r="G782" s="665" t="s">
        <v>3176</v>
      </c>
      <c r="H782" s="665" t="s">
        <v>550</v>
      </c>
      <c r="I782" s="665" t="s">
        <v>3177</v>
      </c>
      <c r="J782" s="665" t="s">
        <v>3178</v>
      </c>
      <c r="K782" s="665" t="s">
        <v>3179</v>
      </c>
      <c r="L782" s="666">
        <v>59.78</v>
      </c>
      <c r="M782" s="666">
        <v>358.68</v>
      </c>
      <c r="N782" s="665">
        <v>6</v>
      </c>
      <c r="O782" s="748">
        <v>3</v>
      </c>
      <c r="P782" s="666">
        <v>239.12</v>
      </c>
      <c r="Q782" s="681">
        <v>0.66666666666666663</v>
      </c>
      <c r="R782" s="665">
        <v>4</v>
      </c>
      <c r="S782" s="681">
        <v>0.66666666666666663</v>
      </c>
      <c r="T782" s="748">
        <v>2</v>
      </c>
      <c r="U782" s="704">
        <v>0.66666666666666663</v>
      </c>
    </row>
    <row r="783" spans="1:21" ht="14.4" customHeight="1" x14ac:dyDescent="0.3">
      <c r="A783" s="664">
        <v>31</v>
      </c>
      <c r="B783" s="665" t="s">
        <v>549</v>
      </c>
      <c r="C783" s="665" t="s">
        <v>2429</v>
      </c>
      <c r="D783" s="746" t="s">
        <v>3285</v>
      </c>
      <c r="E783" s="747" t="s">
        <v>2448</v>
      </c>
      <c r="F783" s="665" t="s">
        <v>2424</v>
      </c>
      <c r="G783" s="665" t="s">
        <v>2455</v>
      </c>
      <c r="H783" s="665" t="s">
        <v>1188</v>
      </c>
      <c r="I783" s="665" t="s">
        <v>2684</v>
      </c>
      <c r="J783" s="665" t="s">
        <v>1345</v>
      </c>
      <c r="K783" s="665" t="s">
        <v>2685</v>
      </c>
      <c r="L783" s="666">
        <v>407.55</v>
      </c>
      <c r="M783" s="666">
        <v>1222.6500000000001</v>
      </c>
      <c r="N783" s="665">
        <v>3</v>
      </c>
      <c r="O783" s="748">
        <v>3</v>
      </c>
      <c r="P783" s="666">
        <v>815.1</v>
      </c>
      <c r="Q783" s="681">
        <v>0.66666666666666663</v>
      </c>
      <c r="R783" s="665">
        <v>2</v>
      </c>
      <c r="S783" s="681">
        <v>0.66666666666666663</v>
      </c>
      <c r="T783" s="748">
        <v>2</v>
      </c>
      <c r="U783" s="704">
        <v>0.66666666666666663</v>
      </c>
    </row>
    <row r="784" spans="1:21" ht="14.4" customHeight="1" x14ac:dyDescent="0.3">
      <c r="A784" s="664">
        <v>31</v>
      </c>
      <c r="B784" s="665" t="s">
        <v>549</v>
      </c>
      <c r="C784" s="665" t="s">
        <v>2429</v>
      </c>
      <c r="D784" s="746" t="s">
        <v>3285</v>
      </c>
      <c r="E784" s="747" t="s">
        <v>2448</v>
      </c>
      <c r="F784" s="665" t="s">
        <v>2424</v>
      </c>
      <c r="G784" s="665" t="s">
        <v>2455</v>
      </c>
      <c r="H784" s="665" t="s">
        <v>1188</v>
      </c>
      <c r="I784" s="665" t="s">
        <v>2456</v>
      </c>
      <c r="J784" s="665" t="s">
        <v>1345</v>
      </c>
      <c r="K784" s="665" t="s">
        <v>2457</v>
      </c>
      <c r="L784" s="666">
        <v>543.39</v>
      </c>
      <c r="M784" s="666">
        <v>16845.09</v>
      </c>
      <c r="N784" s="665">
        <v>31</v>
      </c>
      <c r="O784" s="748">
        <v>23</v>
      </c>
      <c r="P784" s="666">
        <v>14128.14</v>
      </c>
      <c r="Q784" s="681">
        <v>0.83870967741935476</v>
      </c>
      <c r="R784" s="665">
        <v>26</v>
      </c>
      <c r="S784" s="681">
        <v>0.83870967741935487</v>
      </c>
      <c r="T784" s="748">
        <v>18</v>
      </c>
      <c r="U784" s="704">
        <v>0.78260869565217395</v>
      </c>
    </row>
    <row r="785" spans="1:21" ht="14.4" customHeight="1" x14ac:dyDescent="0.3">
      <c r="A785" s="664">
        <v>31</v>
      </c>
      <c r="B785" s="665" t="s">
        <v>549</v>
      </c>
      <c r="C785" s="665" t="s">
        <v>2429</v>
      </c>
      <c r="D785" s="746" t="s">
        <v>3285</v>
      </c>
      <c r="E785" s="747" t="s">
        <v>2448</v>
      </c>
      <c r="F785" s="665" t="s">
        <v>2424</v>
      </c>
      <c r="G785" s="665" t="s">
        <v>2455</v>
      </c>
      <c r="H785" s="665" t="s">
        <v>1188</v>
      </c>
      <c r="I785" s="665" t="s">
        <v>3030</v>
      </c>
      <c r="J785" s="665" t="s">
        <v>1345</v>
      </c>
      <c r="K785" s="665" t="s">
        <v>3031</v>
      </c>
      <c r="L785" s="666">
        <v>163.01</v>
      </c>
      <c r="M785" s="666">
        <v>326.02</v>
      </c>
      <c r="N785" s="665">
        <v>2</v>
      </c>
      <c r="O785" s="748">
        <v>1</v>
      </c>
      <c r="P785" s="666">
        <v>326.02</v>
      </c>
      <c r="Q785" s="681">
        <v>1</v>
      </c>
      <c r="R785" s="665">
        <v>2</v>
      </c>
      <c r="S785" s="681">
        <v>1</v>
      </c>
      <c r="T785" s="748">
        <v>1</v>
      </c>
      <c r="U785" s="704">
        <v>1</v>
      </c>
    </row>
    <row r="786" spans="1:21" ht="14.4" customHeight="1" x14ac:dyDescent="0.3">
      <c r="A786" s="664">
        <v>31</v>
      </c>
      <c r="B786" s="665" t="s">
        <v>549</v>
      </c>
      <c r="C786" s="665" t="s">
        <v>2429</v>
      </c>
      <c r="D786" s="746" t="s">
        <v>3285</v>
      </c>
      <c r="E786" s="747" t="s">
        <v>2448</v>
      </c>
      <c r="F786" s="665" t="s">
        <v>2424</v>
      </c>
      <c r="G786" s="665" t="s">
        <v>2455</v>
      </c>
      <c r="H786" s="665" t="s">
        <v>1188</v>
      </c>
      <c r="I786" s="665" t="s">
        <v>2515</v>
      </c>
      <c r="J786" s="665" t="s">
        <v>1345</v>
      </c>
      <c r="K786" s="665" t="s">
        <v>2250</v>
      </c>
      <c r="L786" s="666">
        <v>815.1</v>
      </c>
      <c r="M786" s="666">
        <v>8151.0000000000009</v>
      </c>
      <c r="N786" s="665">
        <v>10</v>
      </c>
      <c r="O786" s="748">
        <v>8</v>
      </c>
      <c r="P786" s="666">
        <v>7335.9000000000005</v>
      </c>
      <c r="Q786" s="681">
        <v>0.89999999999999991</v>
      </c>
      <c r="R786" s="665">
        <v>9</v>
      </c>
      <c r="S786" s="681">
        <v>0.9</v>
      </c>
      <c r="T786" s="748">
        <v>7</v>
      </c>
      <c r="U786" s="704">
        <v>0.875</v>
      </c>
    </row>
    <row r="787" spans="1:21" ht="14.4" customHeight="1" x14ac:dyDescent="0.3">
      <c r="A787" s="664">
        <v>31</v>
      </c>
      <c r="B787" s="665" t="s">
        <v>549</v>
      </c>
      <c r="C787" s="665" t="s">
        <v>2429</v>
      </c>
      <c r="D787" s="746" t="s">
        <v>3285</v>
      </c>
      <c r="E787" s="747" t="s">
        <v>2448</v>
      </c>
      <c r="F787" s="665" t="s">
        <v>2424</v>
      </c>
      <c r="G787" s="665" t="s">
        <v>2455</v>
      </c>
      <c r="H787" s="665" t="s">
        <v>1188</v>
      </c>
      <c r="I787" s="665" t="s">
        <v>3180</v>
      </c>
      <c r="J787" s="665" t="s">
        <v>1345</v>
      </c>
      <c r="K787" s="665" t="s">
        <v>3181</v>
      </c>
      <c r="L787" s="666">
        <v>0</v>
      </c>
      <c r="M787" s="666">
        <v>0</v>
      </c>
      <c r="N787" s="665">
        <v>1</v>
      </c>
      <c r="O787" s="748">
        <v>1</v>
      </c>
      <c r="P787" s="666"/>
      <c r="Q787" s="681"/>
      <c r="R787" s="665"/>
      <c r="S787" s="681">
        <v>0</v>
      </c>
      <c r="T787" s="748"/>
      <c r="U787" s="704">
        <v>0</v>
      </c>
    </row>
    <row r="788" spans="1:21" ht="14.4" customHeight="1" x14ac:dyDescent="0.3">
      <c r="A788" s="664">
        <v>31</v>
      </c>
      <c r="B788" s="665" t="s">
        <v>549</v>
      </c>
      <c r="C788" s="665" t="s">
        <v>2429</v>
      </c>
      <c r="D788" s="746" t="s">
        <v>3285</v>
      </c>
      <c r="E788" s="747" t="s">
        <v>2448</v>
      </c>
      <c r="F788" s="665" t="s">
        <v>2424</v>
      </c>
      <c r="G788" s="665" t="s">
        <v>2455</v>
      </c>
      <c r="H788" s="665" t="s">
        <v>1188</v>
      </c>
      <c r="I788" s="665" t="s">
        <v>2516</v>
      </c>
      <c r="J788" s="665" t="s">
        <v>1345</v>
      </c>
      <c r="K788" s="665" t="s">
        <v>2517</v>
      </c>
      <c r="L788" s="666">
        <v>923.74</v>
      </c>
      <c r="M788" s="666">
        <v>923.74</v>
      </c>
      <c r="N788" s="665">
        <v>1</v>
      </c>
      <c r="O788" s="748">
        <v>1</v>
      </c>
      <c r="P788" s="666">
        <v>923.74</v>
      </c>
      <c r="Q788" s="681">
        <v>1</v>
      </c>
      <c r="R788" s="665">
        <v>1</v>
      </c>
      <c r="S788" s="681">
        <v>1</v>
      </c>
      <c r="T788" s="748">
        <v>1</v>
      </c>
      <c r="U788" s="704">
        <v>1</v>
      </c>
    </row>
    <row r="789" spans="1:21" ht="14.4" customHeight="1" x14ac:dyDescent="0.3">
      <c r="A789" s="664">
        <v>31</v>
      </c>
      <c r="B789" s="665" t="s">
        <v>549</v>
      </c>
      <c r="C789" s="665" t="s">
        <v>2429</v>
      </c>
      <c r="D789" s="746" t="s">
        <v>3285</v>
      </c>
      <c r="E789" s="747" t="s">
        <v>2448</v>
      </c>
      <c r="F789" s="665" t="s">
        <v>2424</v>
      </c>
      <c r="G789" s="665" t="s">
        <v>2455</v>
      </c>
      <c r="H789" s="665" t="s">
        <v>1188</v>
      </c>
      <c r="I789" s="665" t="s">
        <v>3182</v>
      </c>
      <c r="J789" s="665" t="s">
        <v>1341</v>
      </c>
      <c r="K789" s="665" t="s">
        <v>2249</v>
      </c>
      <c r="L789" s="666">
        <v>1385.62</v>
      </c>
      <c r="M789" s="666">
        <v>2771.24</v>
      </c>
      <c r="N789" s="665">
        <v>2</v>
      </c>
      <c r="O789" s="748">
        <v>1</v>
      </c>
      <c r="P789" s="666">
        <v>2771.24</v>
      </c>
      <c r="Q789" s="681">
        <v>1</v>
      </c>
      <c r="R789" s="665">
        <v>2</v>
      </c>
      <c r="S789" s="681">
        <v>1</v>
      </c>
      <c r="T789" s="748">
        <v>1</v>
      </c>
      <c r="U789" s="704">
        <v>1</v>
      </c>
    </row>
    <row r="790" spans="1:21" ht="14.4" customHeight="1" x14ac:dyDescent="0.3">
      <c r="A790" s="664">
        <v>31</v>
      </c>
      <c r="B790" s="665" t="s">
        <v>549</v>
      </c>
      <c r="C790" s="665" t="s">
        <v>2429</v>
      </c>
      <c r="D790" s="746" t="s">
        <v>3285</v>
      </c>
      <c r="E790" s="747" t="s">
        <v>2448</v>
      </c>
      <c r="F790" s="665" t="s">
        <v>2424</v>
      </c>
      <c r="G790" s="665" t="s">
        <v>2455</v>
      </c>
      <c r="H790" s="665" t="s">
        <v>1188</v>
      </c>
      <c r="I790" s="665" t="s">
        <v>3077</v>
      </c>
      <c r="J790" s="665" t="s">
        <v>1341</v>
      </c>
      <c r="K790" s="665" t="s">
        <v>3078</v>
      </c>
      <c r="L790" s="666">
        <v>1847.49</v>
      </c>
      <c r="M790" s="666">
        <v>1847.49</v>
      </c>
      <c r="N790" s="665">
        <v>1</v>
      </c>
      <c r="O790" s="748">
        <v>1</v>
      </c>
      <c r="P790" s="666">
        <v>1847.49</v>
      </c>
      <c r="Q790" s="681">
        <v>1</v>
      </c>
      <c r="R790" s="665">
        <v>1</v>
      </c>
      <c r="S790" s="681">
        <v>1</v>
      </c>
      <c r="T790" s="748">
        <v>1</v>
      </c>
      <c r="U790" s="704">
        <v>1</v>
      </c>
    </row>
    <row r="791" spans="1:21" ht="14.4" customHeight="1" x14ac:dyDescent="0.3">
      <c r="A791" s="664">
        <v>31</v>
      </c>
      <c r="B791" s="665" t="s">
        <v>549</v>
      </c>
      <c r="C791" s="665" t="s">
        <v>2429</v>
      </c>
      <c r="D791" s="746" t="s">
        <v>3285</v>
      </c>
      <c r="E791" s="747" t="s">
        <v>2448</v>
      </c>
      <c r="F791" s="665" t="s">
        <v>2424</v>
      </c>
      <c r="G791" s="665" t="s">
        <v>3183</v>
      </c>
      <c r="H791" s="665" t="s">
        <v>550</v>
      </c>
      <c r="I791" s="665" t="s">
        <v>1792</v>
      </c>
      <c r="J791" s="665" t="s">
        <v>3184</v>
      </c>
      <c r="K791" s="665" t="s">
        <v>2602</v>
      </c>
      <c r="L791" s="666">
        <v>18.809999999999999</v>
      </c>
      <c r="M791" s="666">
        <v>56.429999999999993</v>
      </c>
      <c r="N791" s="665">
        <v>3</v>
      </c>
      <c r="O791" s="748">
        <v>0.5</v>
      </c>
      <c r="P791" s="666">
        <v>56.429999999999993</v>
      </c>
      <c r="Q791" s="681">
        <v>1</v>
      </c>
      <c r="R791" s="665">
        <v>3</v>
      </c>
      <c r="S791" s="681">
        <v>1</v>
      </c>
      <c r="T791" s="748">
        <v>0.5</v>
      </c>
      <c r="U791" s="704">
        <v>1</v>
      </c>
    </row>
    <row r="792" spans="1:21" ht="14.4" customHeight="1" x14ac:dyDescent="0.3">
      <c r="A792" s="664">
        <v>31</v>
      </c>
      <c r="B792" s="665" t="s">
        <v>549</v>
      </c>
      <c r="C792" s="665" t="s">
        <v>2429</v>
      </c>
      <c r="D792" s="746" t="s">
        <v>3285</v>
      </c>
      <c r="E792" s="747" t="s">
        <v>2448</v>
      </c>
      <c r="F792" s="665" t="s">
        <v>2424</v>
      </c>
      <c r="G792" s="665" t="s">
        <v>2916</v>
      </c>
      <c r="H792" s="665" t="s">
        <v>1188</v>
      </c>
      <c r="I792" s="665" t="s">
        <v>3185</v>
      </c>
      <c r="J792" s="665" t="s">
        <v>3186</v>
      </c>
      <c r="K792" s="665" t="s">
        <v>3187</v>
      </c>
      <c r="L792" s="666">
        <v>352.37</v>
      </c>
      <c r="M792" s="666">
        <v>352.37</v>
      </c>
      <c r="N792" s="665">
        <v>1</v>
      </c>
      <c r="O792" s="748">
        <v>0.5</v>
      </c>
      <c r="P792" s="666">
        <v>352.37</v>
      </c>
      <c r="Q792" s="681">
        <v>1</v>
      </c>
      <c r="R792" s="665">
        <v>1</v>
      </c>
      <c r="S792" s="681">
        <v>1</v>
      </c>
      <c r="T792" s="748">
        <v>0.5</v>
      </c>
      <c r="U792" s="704">
        <v>1</v>
      </c>
    </row>
    <row r="793" spans="1:21" ht="14.4" customHeight="1" x14ac:dyDescent="0.3">
      <c r="A793" s="664">
        <v>31</v>
      </c>
      <c r="B793" s="665" t="s">
        <v>549</v>
      </c>
      <c r="C793" s="665" t="s">
        <v>2429</v>
      </c>
      <c r="D793" s="746" t="s">
        <v>3285</v>
      </c>
      <c r="E793" s="747" t="s">
        <v>2448</v>
      </c>
      <c r="F793" s="665" t="s">
        <v>2424</v>
      </c>
      <c r="G793" s="665" t="s">
        <v>2850</v>
      </c>
      <c r="H793" s="665" t="s">
        <v>550</v>
      </c>
      <c r="I793" s="665" t="s">
        <v>2851</v>
      </c>
      <c r="J793" s="665" t="s">
        <v>2852</v>
      </c>
      <c r="K793" s="665" t="s">
        <v>2853</v>
      </c>
      <c r="L793" s="666">
        <v>54.55</v>
      </c>
      <c r="M793" s="666">
        <v>109.1</v>
      </c>
      <c r="N793" s="665">
        <v>2</v>
      </c>
      <c r="O793" s="748">
        <v>1</v>
      </c>
      <c r="P793" s="666">
        <v>109.1</v>
      </c>
      <c r="Q793" s="681">
        <v>1</v>
      </c>
      <c r="R793" s="665">
        <v>2</v>
      </c>
      <c r="S793" s="681">
        <v>1</v>
      </c>
      <c r="T793" s="748">
        <v>1</v>
      </c>
      <c r="U793" s="704">
        <v>1</v>
      </c>
    </row>
    <row r="794" spans="1:21" ht="14.4" customHeight="1" x14ac:dyDescent="0.3">
      <c r="A794" s="664">
        <v>31</v>
      </c>
      <c r="B794" s="665" t="s">
        <v>549</v>
      </c>
      <c r="C794" s="665" t="s">
        <v>2429</v>
      </c>
      <c r="D794" s="746" t="s">
        <v>3285</v>
      </c>
      <c r="E794" s="747" t="s">
        <v>2448</v>
      </c>
      <c r="F794" s="665" t="s">
        <v>2424</v>
      </c>
      <c r="G794" s="665" t="s">
        <v>3032</v>
      </c>
      <c r="H794" s="665" t="s">
        <v>1188</v>
      </c>
      <c r="I794" s="665" t="s">
        <v>1189</v>
      </c>
      <c r="J794" s="665" t="s">
        <v>1190</v>
      </c>
      <c r="K794" s="665" t="s">
        <v>2268</v>
      </c>
      <c r="L794" s="666">
        <v>10.41</v>
      </c>
      <c r="M794" s="666">
        <v>10.41</v>
      </c>
      <c r="N794" s="665">
        <v>1</v>
      </c>
      <c r="O794" s="748">
        <v>1</v>
      </c>
      <c r="P794" s="666">
        <v>10.41</v>
      </c>
      <c r="Q794" s="681">
        <v>1</v>
      </c>
      <c r="R794" s="665">
        <v>1</v>
      </c>
      <c r="S794" s="681">
        <v>1</v>
      </c>
      <c r="T794" s="748">
        <v>1</v>
      </c>
      <c r="U794" s="704">
        <v>1</v>
      </c>
    </row>
    <row r="795" spans="1:21" ht="14.4" customHeight="1" x14ac:dyDescent="0.3">
      <c r="A795" s="664">
        <v>31</v>
      </c>
      <c r="B795" s="665" t="s">
        <v>549</v>
      </c>
      <c r="C795" s="665" t="s">
        <v>2429</v>
      </c>
      <c r="D795" s="746" t="s">
        <v>3285</v>
      </c>
      <c r="E795" s="747" t="s">
        <v>2448</v>
      </c>
      <c r="F795" s="665" t="s">
        <v>2424</v>
      </c>
      <c r="G795" s="665" t="s">
        <v>3188</v>
      </c>
      <c r="H795" s="665" t="s">
        <v>550</v>
      </c>
      <c r="I795" s="665" t="s">
        <v>3189</v>
      </c>
      <c r="J795" s="665" t="s">
        <v>3190</v>
      </c>
      <c r="K795" s="665" t="s">
        <v>3191</v>
      </c>
      <c r="L795" s="666">
        <v>0</v>
      </c>
      <c r="M795" s="666">
        <v>0</v>
      </c>
      <c r="N795" s="665">
        <v>1</v>
      </c>
      <c r="O795" s="748">
        <v>1</v>
      </c>
      <c r="P795" s="666">
        <v>0</v>
      </c>
      <c r="Q795" s="681"/>
      <c r="R795" s="665">
        <v>1</v>
      </c>
      <c r="S795" s="681">
        <v>1</v>
      </c>
      <c r="T795" s="748">
        <v>1</v>
      </c>
      <c r="U795" s="704">
        <v>1</v>
      </c>
    </row>
    <row r="796" spans="1:21" ht="14.4" customHeight="1" x14ac:dyDescent="0.3">
      <c r="A796" s="664">
        <v>31</v>
      </c>
      <c r="B796" s="665" t="s">
        <v>549</v>
      </c>
      <c r="C796" s="665" t="s">
        <v>2429</v>
      </c>
      <c r="D796" s="746" t="s">
        <v>3285</v>
      </c>
      <c r="E796" s="747" t="s">
        <v>2448</v>
      </c>
      <c r="F796" s="665" t="s">
        <v>2424</v>
      </c>
      <c r="G796" s="665" t="s">
        <v>3188</v>
      </c>
      <c r="H796" s="665" t="s">
        <v>550</v>
      </c>
      <c r="I796" s="665" t="s">
        <v>3192</v>
      </c>
      <c r="J796" s="665" t="s">
        <v>3193</v>
      </c>
      <c r="K796" s="665" t="s">
        <v>3194</v>
      </c>
      <c r="L796" s="666">
        <v>0</v>
      </c>
      <c r="M796" s="666">
        <v>0</v>
      </c>
      <c r="N796" s="665">
        <v>1</v>
      </c>
      <c r="O796" s="748">
        <v>1</v>
      </c>
      <c r="P796" s="666"/>
      <c r="Q796" s="681"/>
      <c r="R796" s="665"/>
      <c r="S796" s="681">
        <v>0</v>
      </c>
      <c r="T796" s="748"/>
      <c r="U796" s="704">
        <v>0</v>
      </c>
    </row>
    <row r="797" spans="1:21" ht="14.4" customHeight="1" x14ac:dyDescent="0.3">
      <c r="A797" s="664">
        <v>31</v>
      </c>
      <c r="B797" s="665" t="s">
        <v>549</v>
      </c>
      <c r="C797" s="665" t="s">
        <v>2429</v>
      </c>
      <c r="D797" s="746" t="s">
        <v>3285</v>
      </c>
      <c r="E797" s="747" t="s">
        <v>2448</v>
      </c>
      <c r="F797" s="665" t="s">
        <v>2424</v>
      </c>
      <c r="G797" s="665" t="s">
        <v>2458</v>
      </c>
      <c r="H797" s="665" t="s">
        <v>550</v>
      </c>
      <c r="I797" s="665" t="s">
        <v>696</v>
      </c>
      <c r="J797" s="665" t="s">
        <v>2459</v>
      </c>
      <c r="K797" s="665" t="s">
        <v>2460</v>
      </c>
      <c r="L797" s="666">
        <v>0</v>
      </c>
      <c r="M797" s="666">
        <v>0</v>
      </c>
      <c r="N797" s="665">
        <v>1</v>
      </c>
      <c r="O797" s="748">
        <v>1</v>
      </c>
      <c r="P797" s="666">
        <v>0</v>
      </c>
      <c r="Q797" s="681"/>
      <c r="R797" s="665">
        <v>1</v>
      </c>
      <c r="S797" s="681">
        <v>1</v>
      </c>
      <c r="T797" s="748">
        <v>1</v>
      </c>
      <c r="U797" s="704">
        <v>1</v>
      </c>
    </row>
    <row r="798" spans="1:21" ht="14.4" customHeight="1" x14ac:dyDescent="0.3">
      <c r="A798" s="664">
        <v>31</v>
      </c>
      <c r="B798" s="665" t="s">
        <v>549</v>
      </c>
      <c r="C798" s="665" t="s">
        <v>2429</v>
      </c>
      <c r="D798" s="746" t="s">
        <v>3285</v>
      </c>
      <c r="E798" s="747" t="s">
        <v>2448</v>
      </c>
      <c r="F798" s="665" t="s">
        <v>2424</v>
      </c>
      <c r="G798" s="665" t="s">
        <v>2608</v>
      </c>
      <c r="H798" s="665" t="s">
        <v>550</v>
      </c>
      <c r="I798" s="665" t="s">
        <v>2609</v>
      </c>
      <c r="J798" s="665" t="s">
        <v>2610</v>
      </c>
      <c r="K798" s="665" t="s">
        <v>2611</v>
      </c>
      <c r="L798" s="666">
        <v>657.67</v>
      </c>
      <c r="M798" s="666">
        <v>657.67</v>
      </c>
      <c r="N798" s="665">
        <v>1</v>
      </c>
      <c r="O798" s="748">
        <v>1</v>
      </c>
      <c r="P798" s="666"/>
      <c r="Q798" s="681">
        <v>0</v>
      </c>
      <c r="R798" s="665"/>
      <c r="S798" s="681">
        <v>0</v>
      </c>
      <c r="T798" s="748"/>
      <c r="U798" s="704">
        <v>0</v>
      </c>
    </row>
    <row r="799" spans="1:21" ht="14.4" customHeight="1" x14ac:dyDescent="0.3">
      <c r="A799" s="664">
        <v>31</v>
      </c>
      <c r="B799" s="665" t="s">
        <v>549</v>
      </c>
      <c r="C799" s="665" t="s">
        <v>2429</v>
      </c>
      <c r="D799" s="746" t="s">
        <v>3285</v>
      </c>
      <c r="E799" s="747" t="s">
        <v>2448</v>
      </c>
      <c r="F799" s="665" t="s">
        <v>2424</v>
      </c>
      <c r="G799" s="665" t="s">
        <v>2542</v>
      </c>
      <c r="H799" s="665" t="s">
        <v>1188</v>
      </c>
      <c r="I799" s="665" t="s">
        <v>1202</v>
      </c>
      <c r="J799" s="665" t="s">
        <v>1203</v>
      </c>
      <c r="K799" s="665" t="s">
        <v>2317</v>
      </c>
      <c r="L799" s="666">
        <v>31.32</v>
      </c>
      <c r="M799" s="666">
        <v>62.64</v>
      </c>
      <c r="N799" s="665">
        <v>2</v>
      </c>
      <c r="O799" s="748">
        <v>0.5</v>
      </c>
      <c r="P799" s="666">
        <v>62.64</v>
      </c>
      <c r="Q799" s="681">
        <v>1</v>
      </c>
      <c r="R799" s="665">
        <v>2</v>
      </c>
      <c r="S799" s="681">
        <v>1</v>
      </c>
      <c r="T799" s="748">
        <v>0.5</v>
      </c>
      <c r="U799" s="704">
        <v>1</v>
      </c>
    </row>
    <row r="800" spans="1:21" ht="14.4" customHeight="1" x14ac:dyDescent="0.3">
      <c r="A800" s="664">
        <v>31</v>
      </c>
      <c r="B800" s="665" t="s">
        <v>549</v>
      </c>
      <c r="C800" s="665" t="s">
        <v>2429</v>
      </c>
      <c r="D800" s="746" t="s">
        <v>3285</v>
      </c>
      <c r="E800" s="747" t="s">
        <v>2448</v>
      </c>
      <c r="F800" s="665" t="s">
        <v>2424</v>
      </c>
      <c r="G800" s="665" t="s">
        <v>2547</v>
      </c>
      <c r="H800" s="665" t="s">
        <v>550</v>
      </c>
      <c r="I800" s="665" t="s">
        <v>3084</v>
      </c>
      <c r="J800" s="665" t="s">
        <v>1114</v>
      </c>
      <c r="K800" s="665" t="s">
        <v>3085</v>
      </c>
      <c r="L800" s="666">
        <v>299.83999999999997</v>
      </c>
      <c r="M800" s="666">
        <v>299.83999999999997</v>
      </c>
      <c r="N800" s="665">
        <v>1</v>
      </c>
      <c r="O800" s="748">
        <v>0.5</v>
      </c>
      <c r="P800" s="666">
        <v>299.83999999999997</v>
      </c>
      <c r="Q800" s="681">
        <v>1</v>
      </c>
      <c r="R800" s="665">
        <v>1</v>
      </c>
      <c r="S800" s="681">
        <v>1</v>
      </c>
      <c r="T800" s="748">
        <v>0.5</v>
      </c>
      <c r="U800" s="704">
        <v>1</v>
      </c>
    </row>
    <row r="801" spans="1:21" ht="14.4" customHeight="1" x14ac:dyDescent="0.3">
      <c r="A801" s="664">
        <v>31</v>
      </c>
      <c r="B801" s="665" t="s">
        <v>549</v>
      </c>
      <c r="C801" s="665" t="s">
        <v>2429</v>
      </c>
      <c r="D801" s="746" t="s">
        <v>3285</v>
      </c>
      <c r="E801" s="747" t="s">
        <v>2448</v>
      </c>
      <c r="F801" s="665" t="s">
        <v>2424</v>
      </c>
      <c r="G801" s="665" t="s">
        <v>3000</v>
      </c>
      <c r="H801" s="665" t="s">
        <v>1188</v>
      </c>
      <c r="I801" s="665" t="s">
        <v>3001</v>
      </c>
      <c r="J801" s="665" t="s">
        <v>3002</v>
      </c>
      <c r="K801" s="665" t="s">
        <v>3003</v>
      </c>
      <c r="L801" s="666">
        <v>2376.9299999999998</v>
      </c>
      <c r="M801" s="666">
        <v>2376.9299999999998</v>
      </c>
      <c r="N801" s="665">
        <v>1</v>
      </c>
      <c r="O801" s="748">
        <v>1</v>
      </c>
      <c r="P801" s="666">
        <v>2376.9299999999998</v>
      </c>
      <c r="Q801" s="681">
        <v>1</v>
      </c>
      <c r="R801" s="665">
        <v>1</v>
      </c>
      <c r="S801" s="681">
        <v>1</v>
      </c>
      <c r="T801" s="748">
        <v>1</v>
      </c>
      <c r="U801" s="704">
        <v>1</v>
      </c>
    </row>
    <row r="802" spans="1:21" ht="14.4" customHeight="1" x14ac:dyDescent="0.3">
      <c r="A802" s="664">
        <v>31</v>
      </c>
      <c r="B802" s="665" t="s">
        <v>549</v>
      </c>
      <c r="C802" s="665" t="s">
        <v>2429</v>
      </c>
      <c r="D802" s="746" t="s">
        <v>3285</v>
      </c>
      <c r="E802" s="747" t="s">
        <v>2448</v>
      </c>
      <c r="F802" s="665" t="s">
        <v>2424</v>
      </c>
      <c r="G802" s="665" t="s">
        <v>3195</v>
      </c>
      <c r="H802" s="665" t="s">
        <v>550</v>
      </c>
      <c r="I802" s="665" t="s">
        <v>3196</v>
      </c>
      <c r="J802" s="665" t="s">
        <v>3197</v>
      </c>
      <c r="K802" s="665" t="s">
        <v>3198</v>
      </c>
      <c r="L802" s="666">
        <v>0</v>
      </c>
      <c r="M802" s="666">
        <v>0</v>
      </c>
      <c r="N802" s="665">
        <v>1</v>
      </c>
      <c r="O802" s="748">
        <v>1</v>
      </c>
      <c r="P802" s="666"/>
      <c r="Q802" s="681"/>
      <c r="R802" s="665"/>
      <c r="S802" s="681">
        <v>0</v>
      </c>
      <c r="T802" s="748"/>
      <c r="U802" s="704">
        <v>0</v>
      </c>
    </row>
    <row r="803" spans="1:21" ht="14.4" customHeight="1" x14ac:dyDescent="0.3">
      <c r="A803" s="664">
        <v>31</v>
      </c>
      <c r="B803" s="665" t="s">
        <v>549</v>
      </c>
      <c r="C803" s="665" t="s">
        <v>2429</v>
      </c>
      <c r="D803" s="746" t="s">
        <v>3285</v>
      </c>
      <c r="E803" s="747" t="s">
        <v>2448</v>
      </c>
      <c r="F803" s="665" t="s">
        <v>2426</v>
      </c>
      <c r="G803" s="665" t="s">
        <v>2461</v>
      </c>
      <c r="H803" s="665" t="s">
        <v>550</v>
      </c>
      <c r="I803" s="665" t="s">
        <v>2857</v>
      </c>
      <c r="J803" s="665" t="s">
        <v>2463</v>
      </c>
      <c r="K803" s="665" t="s">
        <v>2858</v>
      </c>
      <c r="L803" s="666">
        <v>30.99</v>
      </c>
      <c r="M803" s="666">
        <v>92.97</v>
      </c>
      <c r="N803" s="665">
        <v>3</v>
      </c>
      <c r="O803" s="748">
        <v>3</v>
      </c>
      <c r="P803" s="666">
        <v>92.97</v>
      </c>
      <c r="Q803" s="681">
        <v>1</v>
      </c>
      <c r="R803" s="665">
        <v>3</v>
      </c>
      <c r="S803" s="681">
        <v>1</v>
      </c>
      <c r="T803" s="748">
        <v>3</v>
      </c>
      <c r="U803" s="704">
        <v>1</v>
      </c>
    </row>
    <row r="804" spans="1:21" ht="14.4" customHeight="1" x14ac:dyDescent="0.3">
      <c r="A804" s="664">
        <v>31</v>
      </c>
      <c r="B804" s="665" t="s">
        <v>549</v>
      </c>
      <c r="C804" s="665" t="s">
        <v>2429</v>
      </c>
      <c r="D804" s="746" t="s">
        <v>3285</v>
      </c>
      <c r="E804" s="747" t="s">
        <v>2448</v>
      </c>
      <c r="F804" s="665" t="s">
        <v>2426</v>
      </c>
      <c r="G804" s="665" t="s">
        <v>2469</v>
      </c>
      <c r="H804" s="665" t="s">
        <v>550</v>
      </c>
      <c r="I804" s="665" t="s">
        <v>2555</v>
      </c>
      <c r="J804" s="665" t="s">
        <v>2556</v>
      </c>
      <c r="K804" s="665" t="s">
        <v>2557</v>
      </c>
      <c r="L804" s="666">
        <v>492.18</v>
      </c>
      <c r="M804" s="666">
        <v>984.36</v>
      </c>
      <c r="N804" s="665">
        <v>2</v>
      </c>
      <c r="O804" s="748">
        <v>2</v>
      </c>
      <c r="P804" s="666">
        <v>984.36</v>
      </c>
      <c r="Q804" s="681">
        <v>1</v>
      </c>
      <c r="R804" s="665">
        <v>2</v>
      </c>
      <c r="S804" s="681">
        <v>1</v>
      </c>
      <c r="T804" s="748">
        <v>2</v>
      </c>
      <c r="U804" s="704">
        <v>1</v>
      </c>
    </row>
    <row r="805" spans="1:21" ht="14.4" customHeight="1" x14ac:dyDescent="0.3">
      <c r="A805" s="664">
        <v>31</v>
      </c>
      <c r="B805" s="665" t="s">
        <v>549</v>
      </c>
      <c r="C805" s="665" t="s">
        <v>2429</v>
      </c>
      <c r="D805" s="746" t="s">
        <v>3285</v>
      </c>
      <c r="E805" s="747" t="s">
        <v>2448</v>
      </c>
      <c r="F805" s="665" t="s">
        <v>2426</v>
      </c>
      <c r="G805" s="665" t="s">
        <v>2469</v>
      </c>
      <c r="H805" s="665" t="s">
        <v>550</v>
      </c>
      <c r="I805" s="665" t="s">
        <v>2696</v>
      </c>
      <c r="J805" s="665" t="s">
        <v>2697</v>
      </c>
      <c r="K805" s="665" t="s">
        <v>2698</v>
      </c>
      <c r="L805" s="666">
        <v>347.81</v>
      </c>
      <c r="M805" s="666">
        <v>347.81</v>
      </c>
      <c r="N805" s="665">
        <v>1</v>
      </c>
      <c r="O805" s="748">
        <v>1</v>
      </c>
      <c r="P805" s="666">
        <v>347.81</v>
      </c>
      <c r="Q805" s="681">
        <v>1</v>
      </c>
      <c r="R805" s="665">
        <v>1</v>
      </c>
      <c r="S805" s="681">
        <v>1</v>
      </c>
      <c r="T805" s="748">
        <v>1</v>
      </c>
      <c r="U805" s="704">
        <v>1</v>
      </c>
    </row>
    <row r="806" spans="1:21" ht="14.4" customHeight="1" x14ac:dyDescent="0.3">
      <c r="A806" s="664">
        <v>31</v>
      </c>
      <c r="B806" s="665" t="s">
        <v>549</v>
      </c>
      <c r="C806" s="665" t="s">
        <v>2429</v>
      </c>
      <c r="D806" s="746" t="s">
        <v>3285</v>
      </c>
      <c r="E806" s="747" t="s">
        <v>2448</v>
      </c>
      <c r="F806" s="665" t="s">
        <v>2426</v>
      </c>
      <c r="G806" s="665" t="s">
        <v>2469</v>
      </c>
      <c r="H806" s="665" t="s">
        <v>550</v>
      </c>
      <c r="I806" s="665" t="s">
        <v>2558</v>
      </c>
      <c r="J806" s="665" t="s">
        <v>2559</v>
      </c>
      <c r="K806" s="665" t="s">
        <v>2560</v>
      </c>
      <c r="L806" s="666">
        <v>320.25</v>
      </c>
      <c r="M806" s="666">
        <v>640.5</v>
      </c>
      <c r="N806" s="665">
        <v>2</v>
      </c>
      <c r="O806" s="748">
        <v>2</v>
      </c>
      <c r="P806" s="666">
        <v>640.5</v>
      </c>
      <c r="Q806" s="681">
        <v>1</v>
      </c>
      <c r="R806" s="665">
        <v>2</v>
      </c>
      <c r="S806" s="681">
        <v>1</v>
      </c>
      <c r="T806" s="748">
        <v>2</v>
      </c>
      <c r="U806" s="704">
        <v>1</v>
      </c>
    </row>
    <row r="807" spans="1:21" ht="14.4" customHeight="1" x14ac:dyDescent="0.3">
      <c r="A807" s="664">
        <v>31</v>
      </c>
      <c r="B807" s="665" t="s">
        <v>549</v>
      </c>
      <c r="C807" s="665" t="s">
        <v>2429</v>
      </c>
      <c r="D807" s="746" t="s">
        <v>3285</v>
      </c>
      <c r="E807" s="747" t="s">
        <v>2448</v>
      </c>
      <c r="F807" s="665" t="s">
        <v>2426</v>
      </c>
      <c r="G807" s="665" t="s">
        <v>2469</v>
      </c>
      <c r="H807" s="665" t="s">
        <v>550</v>
      </c>
      <c r="I807" s="665" t="s">
        <v>2564</v>
      </c>
      <c r="J807" s="665" t="s">
        <v>2565</v>
      </c>
      <c r="K807" s="665" t="s">
        <v>2566</v>
      </c>
      <c r="L807" s="666">
        <v>58.5</v>
      </c>
      <c r="M807" s="666">
        <v>58.5</v>
      </c>
      <c r="N807" s="665">
        <v>1</v>
      </c>
      <c r="O807" s="748">
        <v>1</v>
      </c>
      <c r="P807" s="666">
        <v>58.5</v>
      </c>
      <c r="Q807" s="681">
        <v>1</v>
      </c>
      <c r="R807" s="665">
        <v>1</v>
      </c>
      <c r="S807" s="681">
        <v>1</v>
      </c>
      <c r="T807" s="748">
        <v>1</v>
      </c>
      <c r="U807" s="704">
        <v>1</v>
      </c>
    </row>
    <row r="808" spans="1:21" ht="14.4" customHeight="1" x14ac:dyDescent="0.3">
      <c r="A808" s="664">
        <v>31</v>
      </c>
      <c r="B808" s="665" t="s">
        <v>549</v>
      </c>
      <c r="C808" s="665" t="s">
        <v>2429</v>
      </c>
      <c r="D808" s="746" t="s">
        <v>3285</v>
      </c>
      <c r="E808" s="747" t="s">
        <v>2448</v>
      </c>
      <c r="F808" s="665" t="s">
        <v>2426</v>
      </c>
      <c r="G808" s="665" t="s">
        <v>2469</v>
      </c>
      <c r="H808" s="665" t="s">
        <v>550</v>
      </c>
      <c r="I808" s="665" t="s">
        <v>2973</v>
      </c>
      <c r="J808" s="665" t="s">
        <v>2974</v>
      </c>
      <c r="K808" s="665"/>
      <c r="L808" s="666">
        <v>80.349999999999994</v>
      </c>
      <c r="M808" s="666">
        <v>160.69999999999999</v>
      </c>
      <c r="N808" s="665">
        <v>2</v>
      </c>
      <c r="O808" s="748">
        <v>2</v>
      </c>
      <c r="P808" s="666">
        <v>160.69999999999999</v>
      </c>
      <c r="Q808" s="681">
        <v>1</v>
      </c>
      <c r="R808" s="665">
        <v>2</v>
      </c>
      <c r="S808" s="681">
        <v>1</v>
      </c>
      <c r="T808" s="748">
        <v>2</v>
      </c>
      <c r="U808" s="704">
        <v>1</v>
      </c>
    </row>
    <row r="809" spans="1:21" ht="14.4" customHeight="1" x14ac:dyDescent="0.3">
      <c r="A809" s="664">
        <v>31</v>
      </c>
      <c r="B809" s="665" t="s">
        <v>549</v>
      </c>
      <c r="C809" s="665" t="s">
        <v>2429</v>
      </c>
      <c r="D809" s="746" t="s">
        <v>3285</v>
      </c>
      <c r="E809" s="747" t="s">
        <v>2448</v>
      </c>
      <c r="F809" s="665" t="s">
        <v>2426</v>
      </c>
      <c r="G809" s="665" t="s">
        <v>2469</v>
      </c>
      <c r="H809" s="665" t="s">
        <v>550</v>
      </c>
      <c r="I809" s="665" t="s">
        <v>2567</v>
      </c>
      <c r="J809" s="665" t="s">
        <v>2568</v>
      </c>
      <c r="K809" s="665" t="s">
        <v>2569</v>
      </c>
      <c r="L809" s="666">
        <v>350</v>
      </c>
      <c r="M809" s="666">
        <v>1400</v>
      </c>
      <c r="N809" s="665">
        <v>4</v>
      </c>
      <c r="O809" s="748">
        <v>4</v>
      </c>
      <c r="P809" s="666">
        <v>1400</v>
      </c>
      <c r="Q809" s="681">
        <v>1</v>
      </c>
      <c r="R809" s="665">
        <v>4</v>
      </c>
      <c r="S809" s="681">
        <v>1</v>
      </c>
      <c r="T809" s="748">
        <v>4</v>
      </c>
      <c r="U809" s="704">
        <v>1</v>
      </c>
    </row>
    <row r="810" spans="1:21" ht="14.4" customHeight="1" x14ac:dyDescent="0.3">
      <c r="A810" s="664">
        <v>31</v>
      </c>
      <c r="B810" s="665" t="s">
        <v>549</v>
      </c>
      <c r="C810" s="665" t="s">
        <v>2429</v>
      </c>
      <c r="D810" s="746" t="s">
        <v>3285</v>
      </c>
      <c r="E810" s="747" t="s">
        <v>2448</v>
      </c>
      <c r="F810" s="665" t="s">
        <v>2426</v>
      </c>
      <c r="G810" s="665" t="s">
        <v>2469</v>
      </c>
      <c r="H810" s="665" t="s">
        <v>550</v>
      </c>
      <c r="I810" s="665" t="s">
        <v>2575</v>
      </c>
      <c r="J810" s="665" t="s">
        <v>2576</v>
      </c>
      <c r="K810" s="665" t="s">
        <v>2577</v>
      </c>
      <c r="L810" s="666">
        <v>1000</v>
      </c>
      <c r="M810" s="666">
        <v>2000</v>
      </c>
      <c r="N810" s="665">
        <v>2</v>
      </c>
      <c r="O810" s="748">
        <v>2</v>
      </c>
      <c r="P810" s="666">
        <v>2000</v>
      </c>
      <c r="Q810" s="681">
        <v>1</v>
      </c>
      <c r="R810" s="665">
        <v>2</v>
      </c>
      <c r="S810" s="681">
        <v>1</v>
      </c>
      <c r="T810" s="748">
        <v>2</v>
      </c>
      <c r="U810" s="704">
        <v>1</v>
      </c>
    </row>
    <row r="811" spans="1:21" ht="14.4" customHeight="1" x14ac:dyDescent="0.3">
      <c r="A811" s="664">
        <v>31</v>
      </c>
      <c r="B811" s="665" t="s">
        <v>549</v>
      </c>
      <c r="C811" s="665" t="s">
        <v>2429</v>
      </c>
      <c r="D811" s="746" t="s">
        <v>3285</v>
      </c>
      <c r="E811" s="747" t="s">
        <v>2448</v>
      </c>
      <c r="F811" s="665" t="s">
        <v>2426</v>
      </c>
      <c r="G811" s="665" t="s">
        <v>2835</v>
      </c>
      <c r="H811" s="665" t="s">
        <v>550</v>
      </c>
      <c r="I811" s="665" t="s">
        <v>2839</v>
      </c>
      <c r="J811" s="665" t="s">
        <v>2840</v>
      </c>
      <c r="K811" s="665" t="s">
        <v>2841</v>
      </c>
      <c r="L811" s="666">
        <v>1659.44</v>
      </c>
      <c r="M811" s="666">
        <v>1659.44</v>
      </c>
      <c r="N811" s="665">
        <v>1</v>
      </c>
      <c r="O811" s="748">
        <v>1</v>
      </c>
      <c r="P811" s="666">
        <v>1659.44</v>
      </c>
      <c r="Q811" s="681">
        <v>1</v>
      </c>
      <c r="R811" s="665">
        <v>1</v>
      </c>
      <c r="S811" s="681">
        <v>1</v>
      </c>
      <c r="T811" s="748">
        <v>1</v>
      </c>
      <c r="U811" s="704">
        <v>1</v>
      </c>
    </row>
    <row r="812" spans="1:21" ht="14.4" customHeight="1" x14ac:dyDescent="0.3">
      <c r="A812" s="664">
        <v>31</v>
      </c>
      <c r="B812" s="665" t="s">
        <v>549</v>
      </c>
      <c r="C812" s="665" t="s">
        <v>2429</v>
      </c>
      <c r="D812" s="746" t="s">
        <v>3285</v>
      </c>
      <c r="E812" s="747" t="s">
        <v>2449</v>
      </c>
      <c r="F812" s="665" t="s">
        <v>2424</v>
      </c>
      <c r="G812" s="665" t="s">
        <v>2454</v>
      </c>
      <c r="H812" s="665" t="s">
        <v>1188</v>
      </c>
      <c r="I812" s="665" t="s">
        <v>1481</v>
      </c>
      <c r="J812" s="665" t="s">
        <v>2088</v>
      </c>
      <c r="K812" s="665" t="s">
        <v>2282</v>
      </c>
      <c r="L812" s="666">
        <v>154.36000000000001</v>
      </c>
      <c r="M812" s="666">
        <v>308.72000000000003</v>
      </c>
      <c r="N812" s="665">
        <v>2</v>
      </c>
      <c r="O812" s="748">
        <v>0.5</v>
      </c>
      <c r="P812" s="666">
        <v>308.72000000000003</v>
      </c>
      <c r="Q812" s="681">
        <v>1</v>
      </c>
      <c r="R812" s="665">
        <v>2</v>
      </c>
      <c r="S812" s="681">
        <v>1</v>
      </c>
      <c r="T812" s="748">
        <v>0.5</v>
      </c>
      <c r="U812" s="704">
        <v>1</v>
      </c>
    </row>
    <row r="813" spans="1:21" ht="14.4" customHeight="1" x14ac:dyDescent="0.3">
      <c r="A813" s="664">
        <v>31</v>
      </c>
      <c r="B813" s="665" t="s">
        <v>549</v>
      </c>
      <c r="C813" s="665" t="s">
        <v>2429</v>
      </c>
      <c r="D813" s="746" t="s">
        <v>3285</v>
      </c>
      <c r="E813" s="747" t="s">
        <v>2449</v>
      </c>
      <c r="F813" s="665" t="s">
        <v>2424</v>
      </c>
      <c r="G813" s="665" t="s">
        <v>2454</v>
      </c>
      <c r="H813" s="665" t="s">
        <v>1188</v>
      </c>
      <c r="I813" s="665" t="s">
        <v>2087</v>
      </c>
      <c r="J813" s="665" t="s">
        <v>2088</v>
      </c>
      <c r="K813" s="665" t="s">
        <v>2482</v>
      </c>
      <c r="L813" s="666">
        <v>225.06</v>
      </c>
      <c r="M813" s="666">
        <v>225.06</v>
      </c>
      <c r="N813" s="665">
        <v>1</v>
      </c>
      <c r="O813" s="748">
        <v>1</v>
      </c>
      <c r="P813" s="666">
        <v>225.06</v>
      </c>
      <c r="Q813" s="681">
        <v>1</v>
      </c>
      <c r="R813" s="665">
        <v>1</v>
      </c>
      <c r="S813" s="681">
        <v>1</v>
      </c>
      <c r="T813" s="748">
        <v>1</v>
      </c>
      <c r="U813" s="704">
        <v>1</v>
      </c>
    </row>
    <row r="814" spans="1:21" ht="14.4" customHeight="1" x14ac:dyDescent="0.3">
      <c r="A814" s="664">
        <v>31</v>
      </c>
      <c r="B814" s="665" t="s">
        <v>549</v>
      </c>
      <c r="C814" s="665" t="s">
        <v>2429</v>
      </c>
      <c r="D814" s="746" t="s">
        <v>3285</v>
      </c>
      <c r="E814" s="747" t="s">
        <v>2449</v>
      </c>
      <c r="F814" s="665" t="s">
        <v>2424</v>
      </c>
      <c r="G814" s="665" t="s">
        <v>3199</v>
      </c>
      <c r="H814" s="665" t="s">
        <v>1188</v>
      </c>
      <c r="I814" s="665" t="s">
        <v>1489</v>
      </c>
      <c r="J814" s="665" t="s">
        <v>1490</v>
      </c>
      <c r="K814" s="665" t="s">
        <v>2296</v>
      </c>
      <c r="L814" s="666">
        <v>70.540000000000006</v>
      </c>
      <c r="M814" s="666">
        <v>282.16000000000003</v>
      </c>
      <c r="N814" s="665">
        <v>4</v>
      </c>
      <c r="O814" s="748">
        <v>2</v>
      </c>
      <c r="P814" s="666">
        <v>141.08000000000001</v>
      </c>
      <c r="Q814" s="681">
        <v>0.5</v>
      </c>
      <c r="R814" s="665">
        <v>2</v>
      </c>
      <c r="S814" s="681">
        <v>0.5</v>
      </c>
      <c r="T814" s="748">
        <v>1</v>
      </c>
      <c r="U814" s="704">
        <v>0.5</v>
      </c>
    </row>
    <row r="815" spans="1:21" ht="14.4" customHeight="1" x14ac:dyDescent="0.3">
      <c r="A815" s="664">
        <v>31</v>
      </c>
      <c r="B815" s="665" t="s">
        <v>549</v>
      </c>
      <c r="C815" s="665" t="s">
        <v>2429</v>
      </c>
      <c r="D815" s="746" t="s">
        <v>3285</v>
      </c>
      <c r="E815" s="747" t="s">
        <v>2449</v>
      </c>
      <c r="F815" s="665" t="s">
        <v>2424</v>
      </c>
      <c r="G815" s="665" t="s">
        <v>3200</v>
      </c>
      <c r="H815" s="665" t="s">
        <v>550</v>
      </c>
      <c r="I815" s="665" t="s">
        <v>3201</v>
      </c>
      <c r="J815" s="665" t="s">
        <v>3202</v>
      </c>
      <c r="K815" s="665" t="s">
        <v>3203</v>
      </c>
      <c r="L815" s="666">
        <v>815.1</v>
      </c>
      <c r="M815" s="666">
        <v>815.1</v>
      </c>
      <c r="N815" s="665">
        <v>1</v>
      </c>
      <c r="O815" s="748">
        <v>1</v>
      </c>
      <c r="P815" s="666">
        <v>815.1</v>
      </c>
      <c r="Q815" s="681">
        <v>1</v>
      </c>
      <c r="R815" s="665">
        <v>1</v>
      </c>
      <c r="S815" s="681">
        <v>1</v>
      </c>
      <c r="T815" s="748">
        <v>1</v>
      </c>
      <c r="U815" s="704">
        <v>1</v>
      </c>
    </row>
    <row r="816" spans="1:21" ht="14.4" customHeight="1" x14ac:dyDescent="0.3">
      <c r="A816" s="664">
        <v>31</v>
      </c>
      <c r="B816" s="665" t="s">
        <v>549</v>
      </c>
      <c r="C816" s="665" t="s">
        <v>2429</v>
      </c>
      <c r="D816" s="746" t="s">
        <v>3285</v>
      </c>
      <c r="E816" s="747" t="s">
        <v>2449</v>
      </c>
      <c r="F816" s="665" t="s">
        <v>2424</v>
      </c>
      <c r="G816" s="665" t="s">
        <v>2486</v>
      </c>
      <c r="H816" s="665" t="s">
        <v>550</v>
      </c>
      <c r="I816" s="665" t="s">
        <v>2866</v>
      </c>
      <c r="J816" s="665" t="s">
        <v>2867</v>
      </c>
      <c r="K816" s="665" t="s">
        <v>2868</v>
      </c>
      <c r="L816" s="666">
        <v>42.63</v>
      </c>
      <c r="M816" s="666">
        <v>127.89000000000001</v>
      </c>
      <c r="N816" s="665">
        <v>3</v>
      </c>
      <c r="O816" s="748">
        <v>2</v>
      </c>
      <c r="P816" s="666"/>
      <c r="Q816" s="681">
        <v>0</v>
      </c>
      <c r="R816" s="665"/>
      <c r="S816" s="681">
        <v>0</v>
      </c>
      <c r="T816" s="748"/>
      <c r="U816" s="704">
        <v>0</v>
      </c>
    </row>
    <row r="817" spans="1:21" ht="14.4" customHeight="1" x14ac:dyDescent="0.3">
      <c r="A817" s="664">
        <v>31</v>
      </c>
      <c r="B817" s="665" t="s">
        <v>549</v>
      </c>
      <c r="C817" s="665" t="s">
        <v>2429</v>
      </c>
      <c r="D817" s="746" t="s">
        <v>3285</v>
      </c>
      <c r="E817" s="747" t="s">
        <v>2449</v>
      </c>
      <c r="F817" s="665" t="s">
        <v>2424</v>
      </c>
      <c r="G817" s="665" t="s">
        <v>2488</v>
      </c>
      <c r="H817" s="665" t="s">
        <v>550</v>
      </c>
      <c r="I817" s="665" t="s">
        <v>1473</v>
      </c>
      <c r="J817" s="665" t="s">
        <v>1474</v>
      </c>
      <c r="K817" s="665" t="s">
        <v>2677</v>
      </c>
      <c r="L817" s="666">
        <v>78.33</v>
      </c>
      <c r="M817" s="666">
        <v>156.66</v>
      </c>
      <c r="N817" s="665">
        <v>2</v>
      </c>
      <c r="O817" s="748">
        <v>1</v>
      </c>
      <c r="P817" s="666">
        <v>156.66</v>
      </c>
      <c r="Q817" s="681">
        <v>1</v>
      </c>
      <c r="R817" s="665">
        <v>2</v>
      </c>
      <c r="S817" s="681">
        <v>1</v>
      </c>
      <c r="T817" s="748">
        <v>1</v>
      </c>
      <c r="U817" s="704">
        <v>1</v>
      </c>
    </row>
    <row r="818" spans="1:21" ht="14.4" customHeight="1" x14ac:dyDescent="0.3">
      <c r="A818" s="664">
        <v>31</v>
      </c>
      <c r="B818" s="665" t="s">
        <v>549</v>
      </c>
      <c r="C818" s="665" t="s">
        <v>2429</v>
      </c>
      <c r="D818" s="746" t="s">
        <v>3285</v>
      </c>
      <c r="E818" s="747" t="s">
        <v>2449</v>
      </c>
      <c r="F818" s="665" t="s">
        <v>2424</v>
      </c>
      <c r="G818" s="665" t="s">
        <v>2491</v>
      </c>
      <c r="H818" s="665" t="s">
        <v>550</v>
      </c>
      <c r="I818" s="665" t="s">
        <v>892</v>
      </c>
      <c r="J818" s="665" t="s">
        <v>893</v>
      </c>
      <c r="K818" s="665" t="s">
        <v>2492</v>
      </c>
      <c r="L818" s="666">
        <v>54.81</v>
      </c>
      <c r="M818" s="666">
        <v>54.81</v>
      </c>
      <c r="N818" s="665">
        <v>1</v>
      </c>
      <c r="O818" s="748">
        <v>1</v>
      </c>
      <c r="P818" s="666"/>
      <c r="Q818" s="681">
        <v>0</v>
      </c>
      <c r="R818" s="665"/>
      <c r="S818" s="681">
        <v>0</v>
      </c>
      <c r="T818" s="748"/>
      <c r="U818" s="704">
        <v>0</v>
      </c>
    </row>
    <row r="819" spans="1:21" ht="14.4" customHeight="1" x14ac:dyDescent="0.3">
      <c r="A819" s="664">
        <v>31</v>
      </c>
      <c r="B819" s="665" t="s">
        <v>549</v>
      </c>
      <c r="C819" s="665" t="s">
        <v>2429</v>
      </c>
      <c r="D819" s="746" t="s">
        <v>3285</v>
      </c>
      <c r="E819" s="747" t="s">
        <v>2449</v>
      </c>
      <c r="F819" s="665" t="s">
        <v>2424</v>
      </c>
      <c r="G819" s="665" t="s">
        <v>2504</v>
      </c>
      <c r="H819" s="665" t="s">
        <v>550</v>
      </c>
      <c r="I819" s="665" t="s">
        <v>1013</v>
      </c>
      <c r="J819" s="665" t="s">
        <v>2505</v>
      </c>
      <c r="K819" s="665" t="s">
        <v>2506</v>
      </c>
      <c r="L819" s="666">
        <v>0</v>
      </c>
      <c r="M819" s="666">
        <v>0</v>
      </c>
      <c r="N819" s="665">
        <v>2</v>
      </c>
      <c r="O819" s="748">
        <v>1</v>
      </c>
      <c r="P819" s="666">
        <v>0</v>
      </c>
      <c r="Q819" s="681"/>
      <c r="R819" s="665">
        <v>2</v>
      </c>
      <c r="S819" s="681">
        <v>1</v>
      </c>
      <c r="T819" s="748">
        <v>1</v>
      </c>
      <c r="U819" s="704">
        <v>1</v>
      </c>
    </row>
    <row r="820" spans="1:21" ht="14.4" customHeight="1" x14ac:dyDescent="0.3">
      <c r="A820" s="664">
        <v>31</v>
      </c>
      <c r="B820" s="665" t="s">
        <v>549</v>
      </c>
      <c r="C820" s="665" t="s">
        <v>2429</v>
      </c>
      <c r="D820" s="746" t="s">
        <v>3285</v>
      </c>
      <c r="E820" s="747" t="s">
        <v>2449</v>
      </c>
      <c r="F820" s="665" t="s">
        <v>2424</v>
      </c>
      <c r="G820" s="665" t="s">
        <v>2770</v>
      </c>
      <c r="H820" s="665" t="s">
        <v>550</v>
      </c>
      <c r="I820" s="665" t="s">
        <v>2771</v>
      </c>
      <c r="J820" s="665" t="s">
        <v>2772</v>
      </c>
      <c r="K820" s="665" t="s">
        <v>2773</v>
      </c>
      <c r="L820" s="666">
        <v>76.180000000000007</v>
      </c>
      <c r="M820" s="666">
        <v>76.180000000000007</v>
      </c>
      <c r="N820" s="665">
        <v>1</v>
      </c>
      <c r="O820" s="748">
        <v>0.5</v>
      </c>
      <c r="P820" s="666">
        <v>76.180000000000007</v>
      </c>
      <c r="Q820" s="681">
        <v>1</v>
      </c>
      <c r="R820" s="665">
        <v>1</v>
      </c>
      <c r="S820" s="681">
        <v>1</v>
      </c>
      <c r="T820" s="748">
        <v>0.5</v>
      </c>
      <c r="U820" s="704">
        <v>1</v>
      </c>
    </row>
    <row r="821" spans="1:21" ht="14.4" customHeight="1" x14ac:dyDescent="0.3">
      <c r="A821" s="664">
        <v>31</v>
      </c>
      <c r="B821" s="665" t="s">
        <v>549</v>
      </c>
      <c r="C821" s="665" t="s">
        <v>2429</v>
      </c>
      <c r="D821" s="746" t="s">
        <v>3285</v>
      </c>
      <c r="E821" s="747" t="s">
        <v>2449</v>
      </c>
      <c r="F821" s="665" t="s">
        <v>2424</v>
      </c>
      <c r="G821" s="665" t="s">
        <v>2770</v>
      </c>
      <c r="H821" s="665" t="s">
        <v>550</v>
      </c>
      <c r="I821" s="665" t="s">
        <v>3012</v>
      </c>
      <c r="J821" s="665" t="s">
        <v>2772</v>
      </c>
      <c r="K821" s="665" t="s">
        <v>3013</v>
      </c>
      <c r="L821" s="666">
        <v>38.08</v>
      </c>
      <c r="M821" s="666">
        <v>76.16</v>
      </c>
      <c r="N821" s="665">
        <v>2</v>
      </c>
      <c r="O821" s="748">
        <v>1.5</v>
      </c>
      <c r="P821" s="666"/>
      <c r="Q821" s="681">
        <v>0</v>
      </c>
      <c r="R821" s="665"/>
      <c r="S821" s="681">
        <v>0</v>
      </c>
      <c r="T821" s="748"/>
      <c r="U821" s="704">
        <v>0</v>
      </c>
    </row>
    <row r="822" spans="1:21" ht="14.4" customHeight="1" x14ac:dyDescent="0.3">
      <c r="A822" s="664">
        <v>31</v>
      </c>
      <c r="B822" s="665" t="s">
        <v>549</v>
      </c>
      <c r="C822" s="665" t="s">
        <v>2429</v>
      </c>
      <c r="D822" s="746" t="s">
        <v>3285</v>
      </c>
      <c r="E822" s="747" t="s">
        <v>2449</v>
      </c>
      <c r="F822" s="665" t="s">
        <v>2424</v>
      </c>
      <c r="G822" s="665" t="s">
        <v>2774</v>
      </c>
      <c r="H822" s="665" t="s">
        <v>550</v>
      </c>
      <c r="I822" s="665" t="s">
        <v>2775</v>
      </c>
      <c r="J822" s="665" t="s">
        <v>1172</v>
      </c>
      <c r="K822" s="665" t="s">
        <v>2294</v>
      </c>
      <c r="L822" s="666">
        <v>98.75</v>
      </c>
      <c r="M822" s="666">
        <v>197.5</v>
      </c>
      <c r="N822" s="665">
        <v>2</v>
      </c>
      <c r="O822" s="748">
        <v>0.5</v>
      </c>
      <c r="P822" s="666">
        <v>197.5</v>
      </c>
      <c r="Q822" s="681">
        <v>1</v>
      </c>
      <c r="R822" s="665">
        <v>2</v>
      </c>
      <c r="S822" s="681">
        <v>1</v>
      </c>
      <c r="T822" s="748">
        <v>0.5</v>
      </c>
      <c r="U822" s="704">
        <v>1</v>
      </c>
    </row>
    <row r="823" spans="1:21" ht="14.4" customHeight="1" x14ac:dyDescent="0.3">
      <c r="A823" s="664">
        <v>31</v>
      </c>
      <c r="B823" s="665" t="s">
        <v>549</v>
      </c>
      <c r="C823" s="665" t="s">
        <v>2429</v>
      </c>
      <c r="D823" s="746" t="s">
        <v>3285</v>
      </c>
      <c r="E823" s="747" t="s">
        <v>2449</v>
      </c>
      <c r="F823" s="665" t="s">
        <v>2424</v>
      </c>
      <c r="G823" s="665" t="s">
        <v>2509</v>
      </c>
      <c r="H823" s="665" t="s">
        <v>550</v>
      </c>
      <c r="I823" s="665" t="s">
        <v>1413</v>
      </c>
      <c r="J823" s="665" t="s">
        <v>1414</v>
      </c>
      <c r="K823" s="665" t="s">
        <v>2510</v>
      </c>
      <c r="L823" s="666">
        <v>132.97999999999999</v>
      </c>
      <c r="M823" s="666">
        <v>132.97999999999999</v>
      </c>
      <c r="N823" s="665">
        <v>1</v>
      </c>
      <c r="O823" s="748">
        <v>1</v>
      </c>
      <c r="P823" s="666">
        <v>132.97999999999999</v>
      </c>
      <c r="Q823" s="681">
        <v>1</v>
      </c>
      <c r="R823" s="665">
        <v>1</v>
      </c>
      <c r="S823" s="681">
        <v>1</v>
      </c>
      <c r="T823" s="748">
        <v>1</v>
      </c>
      <c r="U823" s="704">
        <v>1</v>
      </c>
    </row>
    <row r="824" spans="1:21" ht="14.4" customHeight="1" x14ac:dyDescent="0.3">
      <c r="A824" s="664">
        <v>31</v>
      </c>
      <c r="B824" s="665" t="s">
        <v>549</v>
      </c>
      <c r="C824" s="665" t="s">
        <v>2429</v>
      </c>
      <c r="D824" s="746" t="s">
        <v>3285</v>
      </c>
      <c r="E824" s="747" t="s">
        <v>2449</v>
      </c>
      <c r="F824" s="665" t="s">
        <v>2424</v>
      </c>
      <c r="G824" s="665" t="s">
        <v>2655</v>
      </c>
      <c r="H824" s="665" t="s">
        <v>550</v>
      </c>
      <c r="I824" s="665" t="s">
        <v>1606</v>
      </c>
      <c r="J824" s="665" t="s">
        <v>2656</v>
      </c>
      <c r="K824" s="665" t="s">
        <v>2657</v>
      </c>
      <c r="L824" s="666">
        <v>23.61</v>
      </c>
      <c r="M824" s="666">
        <v>47.22</v>
      </c>
      <c r="N824" s="665">
        <v>2</v>
      </c>
      <c r="O824" s="748">
        <v>1</v>
      </c>
      <c r="P824" s="666">
        <v>47.22</v>
      </c>
      <c r="Q824" s="681">
        <v>1</v>
      </c>
      <c r="R824" s="665">
        <v>2</v>
      </c>
      <c r="S824" s="681">
        <v>1</v>
      </c>
      <c r="T824" s="748">
        <v>1</v>
      </c>
      <c r="U824" s="704">
        <v>1</v>
      </c>
    </row>
    <row r="825" spans="1:21" ht="14.4" customHeight="1" x14ac:dyDescent="0.3">
      <c r="A825" s="664">
        <v>31</v>
      </c>
      <c r="B825" s="665" t="s">
        <v>549</v>
      </c>
      <c r="C825" s="665" t="s">
        <v>2429</v>
      </c>
      <c r="D825" s="746" t="s">
        <v>3285</v>
      </c>
      <c r="E825" s="747" t="s">
        <v>2449</v>
      </c>
      <c r="F825" s="665" t="s">
        <v>2424</v>
      </c>
      <c r="G825" s="665" t="s">
        <v>2983</v>
      </c>
      <c r="H825" s="665" t="s">
        <v>1188</v>
      </c>
      <c r="I825" s="665" t="s">
        <v>3204</v>
      </c>
      <c r="J825" s="665" t="s">
        <v>2985</v>
      </c>
      <c r="K825" s="665" t="s">
        <v>3205</v>
      </c>
      <c r="L825" s="666">
        <v>207.45</v>
      </c>
      <c r="M825" s="666">
        <v>414.9</v>
      </c>
      <c r="N825" s="665">
        <v>2</v>
      </c>
      <c r="O825" s="748">
        <v>2</v>
      </c>
      <c r="P825" s="666">
        <v>414.9</v>
      </c>
      <c r="Q825" s="681">
        <v>1</v>
      </c>
      <c r="R825" s="665">
        <v>2</v>
      </c>
      <c r="S825" s="681">
        <v>1</v>
      </c>
      <c r="T825" s="748">
        <v>2</v>
      </c>
      <c r="U825" s="704">
        <v>1</v>
      </c>
    </row>
    <row r="826" spans="1:21" ht="14.4" customHeight="1" x14ac:dyDescent="0.3">
      <c r="A826" s="664">
        <v>31</v>
      </c>
      <c r="B826" s="665" t="s">
        <v>549</v>
      </c>
      <c r="C826" s="665" t="s">
        <v>2429</v>
      </c>
      <c r="D826" s="746" t="s">
        <v>3285</v>
      </c>
      <c r="E826" s="747" t="s">
        <v>2449</v>
      </c>
      <c r="F826" s="665" t="s">
        <v>2424</v>
      </c>
      <c r="G826" s="665" t="s">
        <v>2658</v>
      </c>
      <c r="H826" s="665" t="s">
        <v>550</v>
      </c>
      <c r="I826" s="665" t="s">
        <v>1656</v>
      </c>
      <c r="J826" s="665" t="s">
        <v>2659</v>
      </c>
      <c r="K826" s="665" t="s">
        <v>2660</v>
      </c>
      <c r="L826" s="666">
        <v>38.56</v>
      </c>
      <c r="M826" s="666">
        <v>77.12</v>
      </c>
      <c r="N826" s="665">
        <v>2</v>
      </c>
      <c r="O826" s="748">
        <v>2</v>
      </c>
      <c r="P826" s="666">
        <v>38.56</v>
      </c>
      <c r="Q826" s="681">
        <v>0.5</v>
      </c>
      <c r="R826" s="665">
        <v>1</v>
      </c>
      <c r="S826" s="681">
        <v>0.5</v>
      </c>
      <c r="T826" s="748">
        <v>1</v>
      </c>
      <c r="U826" s="704">
        <v>0.5</v>
      </c>
    </row>
    <row r="827" spans="1:21" ht="14.4" customHeight="1" x14ac:dyDescent="0.3">
      <c r="A827" s="664">
        <v>31</v>
      </c>
      <c r="B827" s="665" t="s">
        <v>549</v>
      </c>
      <c r="C827" s="665" t="s">
        <v>2429</v>
      </c>
      <c r="D827" s="746" t="s">
        <v>3285</v>
      </c>
      <c r="E827" s="747" t="s">
        <v>2449</v>
      </c>
      <c r="F827" s="665" t="s">
        <v>2424</v>
      </c>
      <c r="G827" s="665" t="s">
        <v>2780</v>
      </c>
      <c r="H827" s="665" t="s">
        <v>1188</v>
      </c>
      <c r="I827" s="665" t="s">
        <v>3206</v>
      </c>
      <c r="J827" s="665" t="s">
        <v>1328</v>
      </c>
      <c r="K827" s="665" t="s">
        <v>3207</v>
      </c>
      <c r="L827" s="666">
        <v>146.15</v>
      </c>
      <c r="M827" s="666">
        <v>292.3</v>
      </c>
      <c r="N827" s="665">
        <v>2</v>
      </c>
      <c r="O827" s="748">
        <v>1</v>
      </c>
      <c r="P827" s="666">
        <v>292.3</v>
      </c>
      <c r="Q827" s="681">
        <v>1</v>
      </c>
      <c r="R827" s="665">
        <v>2</v>
      </c>
      <c r="S827" s="681">
        <v>1</v>
      </c>
      <c r="T827" s="748">
        <v>1</v>
      </c>
      <c r="U827" s="704">
        <v>1</v>
      </c>
    </row>
    <row r="828" spans="1:21" ht="14.4" customHeight="1" x14ac:dyDescent="0.3">
      <c r="A828" s="664">
        <v>31</v>
      </c>
      <c r="B828" s="665" t="s">
        <v>549</v>
      </c>
      <c r="C828" s="665" t="s">
        <v>2429</v>
      </c>
      <c r="D828" s="746" t="s">
        <v>3285</v>
      </c>
      <c r="E828" s="747" t="s">
        <v>2449</v>
      </c>
      <c r="F828" s="665" t="s">
        <v>2424</v>
      </c>
      <c r="G828" s="665" t="s">
        <v>3208</v>
      </c>
      <c r="H828" s="665" t="s">
        <v>1188</v>
      </c>
      <c r="I828" s="665" t="s">
        <v>3209</v>
      </c>
      <c r="J828" s="665" t="s">
        <v>2253</v>
      </c>
      <c r="K828" s="665" t="s">
        <v>3210</v>
      </c>
      <c r="L828" s="666">
        <v>351.51</v>
      </c>
      <c r="M828" s="666">
        <v>351.51</v>
      </c>
      <c r="N828" s="665">
        <v>1</v>
      </c>
      <c r="O828" s="748">
        <v>1</v>
      </c>
      <c r="P828" s="666"/>
      <c r="Q828" s="681">
        <v>0</v>
      </c>
      <c r="R828" s="665"/>
      <c r="S828" s="681">
        <v>0</v>
      </c>
      <c r="T828" s="748"/>
      <c r="U828" s="704">
        <v>0</v>
      </c>
    </row>
    <row r="829" spans="1:21" ht="14.4" customHeight="1" x14ac:dyDescent="0.3">
      <c r="A829" s="664">
        <v>31</v>
      </c>
      <c r="B829" s="665" t="s">
        <v>549</v>
      </c>
      <c r="C829" s="665" t="s">
        <v>2429</v>
      </c>
      <c r="D829" s="746" t="s">
        <v>3285</v>
      </c>
      <c r="E829" s="747" t="s">
        <v>2449</v>
      </c>
      <c r="F829" s="665" t="s">
        <v>2424</v>
      </c>
      <c r="G829" s="665" t="s">
        <v>2455</v>
      </c>
      <c r="H829" s="665" t="s">
        <v>1188</v>
      </c>
      <c r="I829" s="665" t="s">
        <v>2456</v>
      </c>
      <c r="J829" s="665" t="s">
        <v>1345</v>
      </c>
      <c r="K829" s="665" t="s">
        <v>2457</v>
      </c>
      <c r="L829" s="666">
        <v>543.39</v>
      </c>
      <c r="M829" s="666">
        <v>11411.189999999999</v>
      </c>
      <c r="N829" s="665">
        <v>21</v>
      </c>
      <c r="O829" s="748">
        <v>11</v>
      </c>
      <c r="P829" s="666">
        <v>8694.24</v>
      </c>
      <c r="Q829" s="681">
        <v>0.76190476190476197</v>
      </c>
      <c r="R829" s="665">
        <v>16</v>
      </c>
      <c r="S829" s="681">
        <v>0.76190476190476186</v>
      </c>
      <c r="T829" s="748">
        <v>9.5</v>
      </c>
      <c r="U829" s="704">
        <v>0.86363636363636365</v>
      </c>
    </row>
    <row r="830" spans="1:21" ht="14.4" customHeight="1" x14ac:dyDescent="0.3">
      <c r="A830" s="664">
        <v>31</v>
      </c>
      <c r="B830" s="665" t="s">
        <v>549</v>
      </c>
      <c r="C830" s="665" t="s">
        <v>2429</v>
      </c>
      <c r="D830" s="746" t="s">
        <v>3285</v>
      </c>
      <c r="E830" s="747" t="s">
        <v>2449</v>
      </c>
      <c r="F830" s="665" t="s">
        <v>2424</v>
      </c>
      <c r="G830" s="665" t="s">
        <v>2455</v>
      </c>
      <c r="H830" s="665" t="s">
        <v>1188</v>
      </c>
      <c r="I830" s="665" t="s">
        <v>2515</v>
      </c>
      <c r="J830" s="665" t="s">
        <v>1345</v>
      </c>
      <c r="K830" s="665" t="s">
        <v>2250</v>
      </c>
      <c r="L830" s="666">
        <v>815.1</v>
      </c>
      <c r="M830" s="666">
        <v>2445.3000000000002</v>
      </c>
      <c r="N830" s="665">
        <v>3</v>
      </c>
      <c r="O830" s="748">
        <v>2</v>
      </c>
      <c r="P830" s="666">
        <v>2445.3000000000002</v>
      </c>
      <c r="Q830" s="681">
        <v>1</v>
      </c>
      <c r="R830" s="665">
        <v>3</v>
      </c>
      <c r="S830" s="681">
        <v>1</v>
      </c>
      <c r="T830" s="748">
        <v>2</v>
      </c>
      <c r="U830" s="704">
        <v>1</v>
      </c>
    </row>
    <row r="831" spans="1:21" ht="14.4" customHeight="1" x14ac:dyDescent="0.3">
      <c r="A831" s="664">
        <v>31</v>
      </c>
      <c r="B831" s="665" t="s">
        <v>549</v>
      </c>
      <c r="C831" s="665" t="s">
        <v>2429</v>
      </c>
      <c r="D831" s="746" t="s">
        <v>3285</v>
      </c>
      <c r="E831" s="747" t="s">
        <v>2449</v>
      </c>
      <c r="F831" s="665" t="s">
        <v>2424</v>
      </c>
      <c r="G831" s="665" t="s">
        <v>2455</v>
      </c>
      <c r="H831" s="665" t="s">
        <v>1188</v>
      </c>
      <c r="I831" s="665" t="s">
        <v>2516</v>
      </c>
      <c r="J831" s="665" t="s">
        <v>1345</v>
      </c>
      <c r="K831" s="665" t="s">
        <v>2517</v>
      </c>
      <c r="L831" s="666">
        <v>923.74</v>
      </c>
      <c r="M831" s="666">
        <v>1847.48</v>
      </c>
      <c r="N831" s="665">
        <v>2</v>
      </c>
      <c r="O831" s="748">
        <v>2</v>
      </c>
      <c r="P831" s="666">
        <v>1847.48</v>
      </c>
      <c r="Q831" s="681">
        <v>1</v>
      </c>
      <c r="R831" s="665">
        <v>2</v>
      </c>
      <c r="S831" s="681">
        <v>1</v>
      </c>
      <c r="T831" s="748">
        <v>2</v>
      </c>
      <c r="U831" s="704">
        <v>1</v>
      </c>
    </row>
    <row r="832" spans="1:21" ht="14.4" customHeight="1" x14ac:dyDescent="0.3">
      <c r="A832" s="664">
        <v>31</v>
      </c>
      <c r="B832" s="665" t="s">
        <v>549</v>
      </c>
      <c r="C832" s="665" t="s">
        <v>2429</v>
      </c>
      <c r="D832" s="746" t="s">
        <v>3285</v>
      </c>
      <c r="E832" s="747" t="s">
        <v>2449</v>
      </c>
      <c r="F832" s="665" t="s">
        <v>2424</v>
      </c>
      <c r="G832" s="665" t="s">
        <v>2519</v>
      </c>
      <c r="H832" s="665" t="s">
        <v>1188</v>
      </c>
      <c r="I832" s="665" t="s">
        <v>1197</v>
      </c>
      <c r="J832" s="665" t="s">
        <v>578</v>
      </c>
      <c r="K832" s="665" t="s">
        <v>2315</v>
      </c>
      <c r="L832" s="666">
        <v>36.54</v>
      </c>
      <c r="M832" s="666">
        <v>146.16</v>
      </c>
      <c r="N832" s="665">
        <v>4</v>
      </c>
      <c r="O832" s="748">
        <v>3</v>
      </c>
      <c r="P832" s="666">
        <v>73.08</v>
      </c>
      <c r="Q832" s="681">
        <v>0.5</v>
      </c>
      <c r="R832" s="665">
        <v>2</v>
      </c>
      <c r="S832" s="681">
        <v>0.5</v>
      </c>
      <c r="T832" s="748">
        <v>1.5</v>
      </c>
      <c r="U832" s="704">
        <v>0.5</v>
      </c>
    </row>
    <row r="833" spans="1:21" ht="14.4" customHeight="1" x14ac:dyDescent="0.3">
      <c r="A833" s="664">
        <v>31</v>
      </c>
      <c r="B833" s="665" t="s">
        <v>549</v>
      </c>
      <c r="C833" s="665" t="s">
        <v>2429</v>
      </c>
      <c r="D833" s="746" t="s">
        <v>3285</v>
      </c>
      <c r="E833" s="747" t="s">
        <v>2449</v>
      </c>
      <c r="F833" s="665" t="s">
        <v>2424</v>
      </c>
      <c r="G833" s="665" t="s">
        <v>2519</v>
      </c>
      <c r="H833" s="665" t="s">
        <v>550</v>
      </c>
      <c r="I833" s="665" t="s">
        <v>2520</v>
      </c>
      <c r="J833" s="665" t="s">
        <v>578</v>
      </c>
      <c r="K833" s="665" t="s">
        <v>2521</v>
      </c>
      <c r="L833" s="666">
        <v>36.54</v>
      </c>
      <c r="M833" s="666">
        <v>36.54</v>
      </c>
      <c r="N833" s="665">
        <v>1</v>
      </c>
      <c r="O833" s="748">
        <v>1</v>
      </c>
      <c r="P833" s="666"/>
      <c r="Q833" s="681">
        <v>0</v>
      </c>
      <c r="R833" s="665"/>
      <c r="S833" s="681">
        <v>0</v>
      </c>
      <c r="T833" s="748"/>
      <c r="U833" s="704">
        <v>0</v>
      </c>
    </row>
    <row r="834" spans="1:21" ht="14.4" customHeight="1" x14ac:dyDescent="0.3">
      <c r="A834" s="664">
        <v>31</v>
      </c>
      <c r="B834" s="665" t="s">
        <v>549</v>
      </c>
      <c r="C834" s="665" t="s">
        <v>2429</v>
      </c>
      <c r="D834" s="746" t="s">
        <v>3285</v>
      </c>
      <c r="E834" s="747" t="s">
        <v>2449</v>
      </c>
      <c r="F834" s="665" t="s">
        <v>2424</v>
      </c>
      <c r="G834" s="665" t="s">
        <v>3211</v>
      </c>
      <c r="H834" s="665" t="s">
        <v>550</v>
      </c>
      <c r="I834" s="665" t="s">
        <v>3212</v>
      </c>
      <c r="J834" s="665" t="s">
        <v>3213</v>
      </c>
      <c r="K834" s="665" t="s">
        <v>3214</v>
      </c>
      <c r="L834" s="666">
        <v>146.84</v>
      </c>
      <c r="M834" s="666">
        <v>440.52</v>
      </c>
      <c r="N834" s="665">
        <v>3</v>
      </c>
      <c r="O834" s="748">
        <v>1</v>
      </c>
      <c r="P834" s="666"/>
      <c r="Q834" s="681">
        <v>0</v>
      </c>
      <c r="R834" s="665"/>
      <c r="S834" s="681">
        <v>0</v>
      </c>
      <c r="T834" s="748"/>
      <c r="U834" s="704">
        <v>0</v>
      </c>
    </row>
    <row r="835" spans="1:21" ht="14.4" customHeight="1" x14ac:dyDescent="0.3">
      <c r="A835" s="664">
        <v>31</v>
      </c>
      <c r="B835" s="665" t="s">
        <v>549</v>
      </c>
      <c r="C835" s="665" t="s">
        <v>2429</v>
      </c>
      <c r="D835" s="746" t="s">
        <v>3285</v>
      </c>
      <c r="E835" s="747" t="s">
        <v>2449</v>
      </c>
      <c r="F835" s="665" t="s">
        <v>2424</v>
      </c>
      <c r="G835" s="665" t="s">
        <v>2525</v>
      </c>
      <c r="H835" s="665" t="s">
        <v>550</v>
      </c>
      <c r="I835" s="665" t="s">
        <v>3215</v>
      </c>
      <c r="J835" s="665" t="s">
        <v>3216</v>
      </c>
      <c r="K835" s="665" t="s">
        <v>3217</v>
      </c>
      <c r="L835" s="666">
        <v>173.31</v>
      </c>
      <c r="M835" s="666">
        <v>173.31</v>
      </c>
      <c r="N835" s="665">
        <v>1</v>
      </c>
      <c r="O835" s="748">
        <v>1</v>
      </c>
      <c r="P835" s="666">
        <v>173.31</v>
      </c>
      <c r="Q835" s="681">
        <v>1</v>
      </c>
      <c r="R835" s="665">
        <v>1</v>
      </c>
      <c r="S835" s="681">
        <v>1</v>
      </c>
      <c r="T835" s="748">
        <v>1</v>
      </c>
      <c r="U835" s="704">
        <v>1</v>
      </c>
    </row>
    <row r="836" spans="1:21" ht="14.4" customHeight="1" x14ac:dyDescent="0.3">
      <c r="A836" s="664">
        <v>31</v>
      </c>
      <c r="B836" s="665" t="s">
        <v>549</v>
      </c>
      <c r="C836" s="665" t="s">
        <v>2429</v>
      </c>
      <c r="D836" s="746" t="s">
        <v>3285</v>
      </c>
      <c r="E836" s="747" t="s">
        <v>2449</v>
      </c>
      <c r="F836" s="665" t="s">
        <v>2424</v>
      </c>
      <c r="G836" s="665" t="s">
        <v>3218</v>
      </c>
      <c r="H836" s="665" t="s">
        <v>550</v>
      </c>
      <c r="I836" s="665" t="s">
        <v>3219</v>
      </c>
      <c r="J836" s="665" t="s">
        <v>3220</v>
      </c>
      <c r="K836" s="665" t="s">
        <v>3221</v>
      </c>
      <c r="L836" s="666">
        <v>184.44</v>
      </c>
      <c r="M836" s="666">
        <v>184.44</v>
      </c>
      <c r="N836" s="665">
        <v>1</v>
      </c>
      <c r="O836" s="748">
        <v>0.5</v>
      </c>
      <c r="P836" s="666">
        <v>184.44</v>
      </c>
      <c r="Q836" s="681">
        <v>1</v>
      </c>
      <c r="R836" s="665">
        <v>1</v>
      </c>
      <c r="S836" s="681">
        <v>1</v>
      </c>
      <c r="T836" s="748">
        <v>0.5</v>
      </c>
      <c r="U836" s="704">
        <v>1</v>
      </c>
    </row>
    <row r="837" spans="1:21" ht="14.4" customHeight="1" x14ac:dyDescent="0.3">
      <c r="A837" s="664">
        <v>31</v>
      </c>
      <c r="B837" s="665" t="s">
        <v>549</v>
      </c>
      <c r="C837" s="665" t="s">
        <v>2429</v>
      </c>
      <c r="D837" s="746" t="s">
        <v>3285</v>
      </c>
      <c r="E837" s="747" t="s">
        <v>2449</v>
      </c>
      <c r="F837" s="665" t="s">
        <v>2424</v>
      </c>
      <c r="G837" s="665" t="s">
        <v>3032</v>
      </c>
      <c r="H837" s="665" t="s">
        <v>1188</v>
      </c>
      <c r="I837" s="665" t="s">
        <v>3222</v>
      </c>
      <c r="J837" s="665" t="s">
        <v>2370</v>
      </c>
      <c r="K837" s="665" t="s">
        <v>2415</v>
      </c>
      <c r="L837" s="666">
        <v>0</v>
      </c>
      <c r="M837" s="666">
        <v>0</v>
      </c>
      <c r="N837" s="665">
        <v>2</v>
      </c>
      <c r="O837" s="748">
        <v>1</v>
      </c>
      <c r="P837" s="666"/>
      <c r="Q837" s="681"/>
      <c r="R837" s="665"/>
      <c r="S837" s="681">
        <v>0</v>
      </c>
      <c r="T837" s="748"/>
      <c r="U837" s="704">
        <v>0</v>
      </c>
    </row>
    <row r="838" spans="1:21" ht="14.4" customHeight="1" x14ac:dyDescent="0.3">
      <c r="A838" s="664">
        <v>31</v>
      </c>
      <c r="B838" s="665" t="s">
        <v>549</v>
      </c>
      <c r="C838" s="665" t="s">
        <v>2429</v>
      </c>
      <c r="D838" s="746" t="s">
        <v>3285</v>
      </c>
      <c r="E838" s="747" t="s">
        <v>2449</v>
      </c>
      <c r="F838" s="665" t="s">
        <v>2424</v>
      </c>
      <c r="G838" s="665" t="s">
        <v>2458</v>
      </c>
      <c r="H838" s="665" t="s">
        <v>550</v>
      </c>
      <c r="I838" s="665" t="s">
        <v>696</v>
      </c>
      <c r="J838" s="665" t="s">
        <v>2459</v>
      </c>
      <c r="K838" s="665" t="s">
        <v>2460</v>
      </c>
      <c r="L838" s="666">
        <v>0</v>
      </c>
      <c r="M838" s="666">
        <v>0</v>
      </c>
      <c r="N838" s="665">
        <v>6</v>
      </c>
      <c r="O838" s="748">
        <v>5</v>
      </c>
      <c r="P838" s="666">
        <v>0</v>
      </c>
      <c r="Q838" s="681"/>
      <c r="R838" s="665">
        <v>3</v>
      </c>
      <c r="S838" s="681">
        <v>0.5</v>
      </c>
      <c r="T838" s="748">
        <v>2.5</v>
      </c>
      <c r="U838" s="704">
        <v>0.5</v>
      </c>
    </row>
    <row r="839" spans="1:21" ht="14.4" customHeight="1" x14ac:dyDescent="0.3">
      <c r="A839" s="664">
        <v>31</v>
      </c>
      <c r="B839" s="665" t="s">
        <v>549</v>
      </c>
      <c r="C839" s="665" t="s">
        <v>2429</v>
      </c>
      <c r="D839" s="746" t="s">
        <v>3285</v>
      </c>
      <c r="E839" s="747" t="s">
        <v>2449</v>
      </c>
      <c r="F839" s="665" t="s">
        <v>2424</v>
      </c>
      <c r="G839" s="665" t="s">
        <v>3223</v>
      </c>
      <c r="H839" s="665" t="s">
        <v>550</v>
      </c>
      <c r="I839" s="665" t="s">
        <v>3224</v>
      </c>
      <c r="J839" s="665" t="s">
        <v>3225</v>
      </c>
      <c r="K839" s="665" t="s">
        <v>3226</v>
      </c>
      <c r="L839" s="666">
        <v>83.74</v>
      </c>
      <c r="M839" s="666">
        <v>167.48</v>
      </c>
      <c r="N839" s="665">
        <v>2</v>
      </c>
      <c r="O839" s="748">
        <v>1</v>
      </c>
      <c r="P839" s="666"/>
      <c r="Q839" s="681">
        <v>0</v>
      </c>
      <c r="R839" s="665"/>
      <c r="S839" s="681">
        <v>0</v>
      </c>
      <c r="T839" s="748"/>
      <c r="U839" s="704">
        <v>0</v>
      </c>
    </row>
    <row r="840" spans="1:21" ht="14.4" customHeight="1" x14ac:dyDescent="0.3">
      <c r="A840" s="664">
        <v>31</v>
      </c>
      <c r="B840" s="665" t="s">
        <v>549</v>
      </c>
      <c r="C840" s="665" t="s">
        <v>2429</v>
      </c>
      <c r="D840" s="746" t="s">
        <v>3285</v>
      </c>
      <c r="E840" s="747" t="s">
        <v>2449</v>
      </c>
      <c r="F840" s="665" t="s">
        <v>2424</v>
      </c>
      <c r="G840" s="665" t="s">
        <v>3227</v>
      </c>
      <c r="H840" s="665" t="s">
        <v>550</v>
      </c>
      <c r="I840" s="665" t="s">
        <v>3228</v>
      </c>
      <c r="J840" s="665" t="s">
        <v>3229</v>
      </c>
      <c r="K840" s="665" t="s">
        <v>3230</v>
      </c>
      <c r="L840" s="666">
        <v>0</v>
      </c>
      <c r="M840" s="666">
        <v>0</v>
      </c>
      <c r="N840" s="665">
        <v>1</v>
      </c>
      <c r="O840" s="748">
        <v>0.5</v>
      </c>
      <c r="P840" s="666">
        <v>0</v>
      </c>
      <c r="Q840" s="681"/>
      <c r="R840" s="665">
        <v>1</v>
      </c>
      <c r="S840" s="681">
        <v>1</v>
      </c>
      <c r="T840" s="748">
        <v>0.5</v>
      </c>
      <c r="U840" s="704">
        <v>1</v>
      </c>
    </row>
    <row r="841" spans="1:21" ht="14.4" customHeight="1" x14ac:dyDescent="0.3">
      <c r="A841" s="664">
        <v>31</v>
      </c>
      <c r="B841" s="665" t="s">
        <v>549</v>
      </c>
      <c r="C841" s="665" t="s">
        <v>2429</v>
      </c>
      <c r="D841" s="746" t="s">
        <v>3285</v>
      </c>
      <c r="E841" s="747" t="s">
        <v>2449</v>
      </c>
      <c r="F841" s="665" t="s">
        <v>2424</v>
      </c>
      <c r="G841" s="665" t="s">
        <v>2542</v>
      </c>
      <c r="H841" s="665" t="s">
        <v>1188</v>
      </c>
      <c r="I841" s="665" t="s">
        <v>1234</v>
      </c>
      <c r="J841" s="665" t="s">
        <v>1231</v>
      </c>
      <c r="K841" s="665" t="s">
        <v>2321</v>
      </c>
      <c r="L841" s="666">
        <v>93.96</v>
      </c>
      <c r="M841" s="666">
        <v>93.96</v>
      </c>
      <c r="N841" s="665">
        <v>1</v>
      </c>
      <c r="O841" s="748">
        <v>1</v>
      </c>
      <c r="P841" s="666">
        <v>93.96</v>
      </c>
      <c r="Q841" s="681">
        <v>1</v>
      </c>
      <c r="R841" s="665">
        <v>1</v>
      </c>
      <c r="S841" s="681">
        <v>1</v>
      </c>
      <c r="T841" s="748">
        <v>1</v>
      </c>
      <c r="U841" s="704">
        <v>1</v>
      </c>
    </row>
    <row r="842" spans="1:21" ht="14.4" customHeight="1" x14ac:dyDescent="0.3">
      <c r="A842" s="664">
        <v>31</v>
      </c>
      <c r="B842" s="665" t="s">
        <v>549</v>
      </c>
      <c r="C842" s="665" t="s">
        <v>2429</v>
      </c>
      <c r="D842" s="746" t="s">
        <v>3285</v>
      </c>
      <c r="E842" s="747" t="s">
        <v>2449</v>
      </c>
      <c r="F842" s="665" t="s">
        <v>2424</v>
      </c>
      <c r="G842" s="665" t="s">
        <v>2547</v>
      </c>
      <c r="H842" s="665" t="s">
        <v>550</v>
      </c>
      <c r="I842" s="665" t="s">
        <v>2612</v>
      </c>
      <c r="J842" s="665" t="s">
        <v>2613</v>
      </c>
      <c r="K842" s="665" t="s">
        <v>2614</v>
      </c>
      <c r="L842" s="666">
        <v>33.549999999999997</v>
      </c>
      <c r="M842" s="666">
        <v>33.549999999999997</v>
      </c>
      <c r="N842" s="665">
        <v>1</v>
      </c>
      <c r="O842" s="748">
        <v>1</v>
      </c>
      <c r="P842" s="666">
        <v>33.549999999999997</v>
      </c>
      <c r="Q842" s="681">
        <v>1</v>
      </c>
      <c r="R842" s="665">
        <v>1</v>
      </c>
      <c r="S842" s="681">
        <v>1</v>
      </c>
      <c r="T842" s="748">
        <v>1</v>
      </c>
      <c r="U842" s="704">
        <v>1</v>
      </c>
    </row>
    <row r="843" spans="1:21" ht="14.4" customHeight="1" x14ac:dyDescent="0.3">
      <c r="A843" s="664">
        <v>31</v>
      </c>
      <c r="B843" s="665" t="s">
        <v>549</v>
      </c>
      <c r="C843" s="665" t="s">
        <v>2429</v>
      </c>
      <c r="D843" s="746" t="s">
        <v>3285</v>
      </c>
      <c r="E843" s="747" t="s">
        <v>2449</v>
      </c>
      <c r="F843" s="665" t="s">
        <v>2424</v>
      </c>
      <c r="G843" s="665" t="s">
        <v>2547</v>
      </c>
      <c r="H843" s="665" t="s">
        <v>550</v>
      </c>
      <c r="I843" s="665" t="s">
        <v>2694</v>
      </c>
      <c r="J843" s="665" t="s">
        <v>2613</v>
      </c>
      <c r="K843" s="665" t="s">
        <v>2695</v>
      </c>
      <c r="L843" s="666">
        <v>50.32</v>
      </c>
      <c r="M843" s="666">
        <v>201.28</v>
      </c>
      <c r="N843" s="665">
        <v>4</v>
      </c>
      <c r="O843" s="748">
        <v>2</v>
      </c>
      <c r="P843" s="666">
        <v>201.28</v>
      </c>
      <c r="Q843" s="681">
        <v>1</v>
      </c>
      <c r="R843" s="665">
        <v>4</v>
      </c>
      <c r="S843" s="681">
        <v>1</v>
      </c>
      <c r="T843" s="748">
        <v>2</v>
      </c>
      <c r="U843" s="704">
        <v>1</v>
      </c>
    </row>
    <row r="844" spans="1:21" ht="14.4" customHeight="1" x14ac:dyDescent="0.3">
      <c r="A844" s="664">
        <v>31</v>
      </c>
      <c r="B844" s="665" t="s">
        <v>549</v>
      </c>
      <c r="C844" s="665" t="s">
        <v>2429</v>
      </c>
      <c r="D844" s="746" t="s">
        <v>3285</v>
      </c>
      <c r="E844" s="747" t="s">
        <v>2449</v>
      </c>
      <c r="F844" s="665" t="s">
        <v>2424</v>
      </c>
      <c r="G844" s="665" t="s">
        <v>2547</v>
      </c>
      <c r="H844" s="665" t="s">
        <v>550</v>
      </c>
      <c r="I844" s="665" t="s">
        <v>1113</v>
      </c>
      <c r="J844" s="665" t="s">
        <v>1114</v>
      </c>
      <c r="K844" s="665" t="s">
        <v>2551</v>
      </c>
      <c r="L844" s="666">
        <v>99.94</v>
      </c>
      <c r="M844" s="666">
        <v>99.94</v>
      </c>
      <c r="N844" s="665">
        <v>1</v>
      </c>
      <c r="O844" s="748">
        <v>1</v>
      </c>
      <c r="P844" s="666">
        <v>99.94</v>
      </c>
      <c r="Q844" s="681">
        <v>1</v>
      </c>
      <c r="R844" s="665">
        <v>1</v>
      </c>
      <c r="S844" s="681">
        <v>1</v>
      </c>
      <c r="T844" s="748">
        <v>1</v>
      </c>
      <c r="U844" s="704">
        <v>1</v>
      </c>
    </row>
    <row r="845" spans="1:21" ht="14.4" customHeight="1" x14ac:dyDescent="0.3">
      <c r="A845" s="664">
        <v>31</v>
      </c>
      <c r="B845" s="665" t="s">
        <v>549</v>
      </c>
      <c r="C845" s="665" t="s">
        <v>2429</v>
      </c>
      <c r="D845" s="746" t="s">
        <v>3285</v>
      </c>
      <c r="E845" s="747" t="s">
        <v>2449</v>
      </c>
      <c r="F845" s="665" t="s">
        <v>2424</v>
      </c>
      <c r="G845" s="665" t="s">
        <v>3231</v>
      </c>
      <c r="H845" s="665" t="s">
        <v>550</v>
      </c>
      <c r="I845" s="665" t="s">
        <v>3232</v>
      </c>
      <c r="J845" s="665" t="s">
        <v>651</v>
      </c>
      <c r="K845" s="665" t="s">
        <v>3233</v>
      </c>
      <c r="L845" s="666">
        <v>0</v>
      </c>
      <c r="M845" s="666">
        <v>0</v>
      </c>
      <c r="N845" s="665">
        <v>1</v>
      </c>
      <c r="O845" s="748">
        <v>0.5</v>
      </c>
      <c r="P845" s="666">
        <v>0</v>
      </c>
      <c r="Q845" s="681"/>
      <c r="R845" s="665">
        <v>1</v>
      </c>
      <c r="S845" s="681">
        <v>1</v>
      </c>
      <c r="T845" s="748">
        <v>0.5</v>
      </c>
      <c r="U845" s="704">
        <v>1</v>
      </c>
    </row>
    <row r="846" spans="1:21" ht="14.4" customHeight="1" x14ac:dyDescent="0.3">
      <c r="A846" s="664">
        <v>31</v>
      </c>
      <c r="B846" s="665" t="s">
        <v>549</v>
      </c>
      <c r="C846" s="665" t="s">
        <v>2429</v>
      </c>
      <c r="D846" s="746" t="s">
        <v>3285</v>
      </c>
      <c r="E846" s="747" t="s">
        <v>2449</v>
      </c>
      <c r="F846" s="665" t="s">
        <v>2424</v>
      </c>
      <c r="G846" s="665" t="s">
        <v>2934</v>
      </c>
      <c r="H846" s="665" t="s">
        <v>550</v>
      </c>
      <c r="I846" s="665" t="s">
        <v>3234</v>
      </c>
      <c r="J846" s="665" t="s">
        <v>3235</v>
      </c>
      <c r="K846" s="665" t="s">
        <v>2271</v>
      </c>
      <c r="L846" s="666">
        <v>0</v>
      </c>
      <c r="M846" s="666">
        <v>0</v>
      </c>
      <c r="N846" s="665">
        <v>2</v>
      </c>
      <c r="O846" s="748">
        <v>1.5</v>
      </c>
      <c r="P846" s="666">
        <v>0</v>
      </c>
      <c r="Q846" s="681"/>
      <c r="R846" s="665">
        <v>2</v>
      </c>
      <c r="S846" s="681">
        <v>1</v>
      </c>
      <c r="T846" s="748">
        <v>1.5</v>
      </c>
      <c r="U846" s="704">
        <v>1</v>
      </c>
    </row>
    <row r="847" spans="1:21" ht="14.4" customHeight="1" x14ac:dyDescent="0.3">
      <c r="A847" s="664">
        <v>31</v>
      </c>
      <c r="B847" s="665" t="s">
        <v>549</v>
      </c>
      <c r="C847" s="665" t="s">
        <v>2429</v>
      </c>
      <c r="D847" s="746" t="s">
        <v>3285</v>
      </c>
      <c r="E847" s="747" t="s">
        <v>2449</v>
      </c>
      <c r="F847" s="665" t="s">
        <v>2426</v>
      </c>
      <c r="G847" s="665" t="s">
        <v>2461</v>
      </c>
      <c r="H847" s="665" t="s">
        <v>550</v>
      </c>
      <c r="I847" s="665" t="s">
        <v>2462</v>
      </c>
      <c r="J847" s="665" t="s">
        <v>2463</v>
      </c>
      <c r="K847" s="665" t="s">
        <v>2464</v>
      </c>
      <c r="L847" s="666">
        <v>35.130000000000003</v>
      </c>
      <c r="M847" s="666">
        <v>35.130000000000003</v>
      </c>
      <c r="N847" s="665">
        <v>1</v>
      </c>
      <c r="O847" s="748">
        <v>1</v>
      </c>
      <c r="P847" s="666">
        <v>35.130000000000003</v>
      </c>
      <c r="Q847" s="681">
        <v>1</v>
      </c>
      <c r="R847" s="665">
        <v>1</v>
      </c>
      <c r="S847" s="681">
        <v>1</v>
      </c>
      <c r="T847" s="748">
        <v>1</v>
      </c>
      <c r="U847" s="704">
        <v>1</v>
      </c>
    </row>
    <row r="848" spans="1:21" ht="14.4" customHeight="1" x14ac:dyDescent="0.3">
      <c r="A848" s="664">
        <v>31</v>
      </c>
      <c r="B848" s="665" t="s">
        <v>549</v>
      </c>
      <c r="C848" s="665" t="s">
        <v>2429</v>
      </c>
      <c r="D848" s="746" t="s">
        <v>3285</v>
      </c>
      <c r="E848" s="747" t="s">
        <v>2449</v>
      </c>
      <c r="F848" s="665" t="s">
        <v>2426</v>
      </c>
      <c r="G848" s="665" t="s">
        <v>2461</v>
      </c>
      <c r="H848" s="665" t="s">
        <v>550</v>
      </c>
      <c r="I848" s="665" t="s">
        <v>2857</v>
      </c>
      <c r="J848" s="665" t="s">
        <v>2463</v>
      </c>
      <c r="K848" s="665" t="s">
        <v>2858</v>
      </c>
      <c r="L848" s="666">
        <v>30.99</v>
      </c>
      <c r="M848" s="666">
        <v>123.96</v>
      </c>
      <c r="N848" s="665">
        <v>4</v>
      </c>
      <c r="O848" s="748">
        <v>3</v>
      </c>
      <c r="P848" s="666">
        <v>92.97</v>
      </c>
      <c r="Q848" s="681">
        <v>0.75</v>
      </c>
      <c r="R848" s="665">
        <v>3</v>
      </c>
      <c r="S848" s="681">
        <v>0.75</v>
      </c>
      <c r="T848" s="748">
        <v>2</v>
      </c>
      <c r="U848" s="704">
        <v>0.66666666666666663</v>
      </c>
    </row>
    <row r="849" spans="1:21" ht="14.4" customHeight="1" x14ac:dyDescent="0.3">
      <c r="A849" s="664">
        <v>31</v>
      </c>
      <c r="B849" s="665" t="s">
        <v>549</v>
      </c>
      <c r="C849" s="665" t="s">
        <v>2429</v>
      </c>
      <c r="D849" s="746" t="s">
        <v>3285</v>
      </c>
      <c r="E849" s="747" t="s">
        <v>2449</v>
      </c>
      <c r="F849" s="665" t="s">
        <v>2426</v>
      </c>
      <c r="G849" s="665" t="s">
        <v>2461</v>
      </c>
      <c r="H849" s="665" t="s">
        <v>550</v>
      </c>
      <c r="I849" s="665" t="s">
        <v>2971</v>
      </c>
      <c r="J849" s="665" t="s">
        <v>2463</v>
      </c>
      <c r="K849" s="665" t="s">
        <v>2972</v>
      </c>
      <c r="L849" s="666">
        <v>38.24</v>
      </c>
      <c r="M849" s="666">
        <v>191.20000000000002</v>
      </c>
      <c r="N849" s="665">
        <v>5</v>
      </c>
      <c r="O849" s="748">
        <v>3</v>
      </c>
      <c r="P849" s="666">
        <v>191.20000000000002</v>
      </c>
      <c r="Q849" s="681">
        <v>1</v>
      </c>
      <c r="R849" s="665">
        <v>5</v>
      </c>
      <c r="S849" s="681">
        <v>1</v>
      </c>
      <c r="T849" s="748">
        <v>3</v>
      </c>
      <c r="U849" s="704">
        <v>1</v>
      </c>
    </row>
    <row r="850" spans="1:21" ht="14.4" customHeight="1" x14ac:dyDescent="0.3">
      <c r="A850" s="664">
        <v>31</v>
      </c>
      <c r="B850" s="665" t="s">
        <v>549</v>
      </c>
      <c r="C850" s="665" t="s">
        <v>2429</v>
      </c>
      <c r="D850" s="746" t="s">
        <v>3285</v>
      </c>
      <c r="E850" s="747" t="s">
        <v>2449</v>
      </c>
      <c r="F850" s="665" t="s">
        <v>2426</v>
      </c>
      <c r="G850" s="665" t="s">
        <v>2469</v>
      </c>
      <c r="H850" s="665" t="s">
        <v>550</v>
      </c>
      <c r="I850" s="665" t="s">
        <v>2552</v>
      </c>
      <c r="J850" s="665" t="s">
        <v>2553</v>
      </c>
      <c r="K850" s="665" t="s">
        <v>2554</v>
      </c>
      <c r="L850" s="666">
        <v>199.5</v>
      </c>
      <c r="M850" s="666">
        <v>1197</v>
      </c>
      <c r="N850" s="665">
        <v>6</v>
      </c>
      <c r="O850" s="748">
        <v>6</v>
      </c>
      <c r="P850" s="666">
        <v>1197</v>
      </c>
      <c r="Q850" s="681">
        <v>1</v>
      </c>
      <c r="R850" s="665">
        <v>6</v>
      </c>
      <c r="S850" s="681">
        <v>1</v>
      </c>
      <c r="T850" s="748">
        <v>6</v>
      </c>
      <c r="U850" s="704">
        <v>1</v>
      </c>
    </row>
    <row r="851" spans="1:21" ht="14.4" customHeight="1" x14ac:dyDescent="0.3">
      <c r="A851" s="664">
        <v>31</v>
      </c>
      <c r="B851" s="665" t="s">
        <v>549</v>
      </c>
      <c r="C851" s="665" t="s">
        <v>2429</v>
      </c>
      <c r="D851" s="746" t="s">
        <v>3285</v>
      </c>
      <c r="E851" s="747" t="s">
        <v>2449</v>
      </c>
      <c r="F851" s="665" t="s">
        <v>2426</v>
      </c>
      <c r="G851" s="665" t="s">
        <v>2469</v>
      </c>
      <c r="H851" s="665" t="s">
        <v>550</v>
      </c>
      <c r="I851" s="665" t="s">
        <v>2555</v>
      </c>
      <c r="J851" s="665" t="s">
        <v>2556</v>
      </c>
      <c r="K851" s="665" t="s">
        <v>2557</v>
      </c>
      <c r="L851" s="666">
        <v>492.18</v>
      </c>
      <c r="M851" s="666">
        <v>4429.62</v>
      </c>
      <c r="N851" s="665">
        <v>9</v>
      </c>
      <c r="O851" s="748">
        <v>9</v>
      </c>
      <c r="P851" s="666">
        <v>4429.62</v>
      </c>
      <c r="Q851" s="681">
        <v>1</v>
      </c>
      <c r="R851" s="665">
        <v>9</v>
      </c>
      <c r="S851" s="681">
        <v>1</v>
      </c>
      <c r="T851" s="748">
        <v>9</v>
      </c>
      <c r="U851" s="704">
        <v>1</v>
      </c>
    </row>
    <row r="852" spans="1:21" ht="14.4" customHeight="1" x14ac:dyDescent="0.3">
      <c r="A852" s="664">
        <v>31</v>
      </c>
      <c r="B852" s="665" t="s">
        <v>549</v>
      </c>
      <c r="C852" s="665" t="s">
        <v>2429</v>
      </c>
      <c r="D852" s="746" t="s">
        <v>3285</v>
      </c>
      <c r="E852" s="747" t="s">
        <v>2449</v>
      </c>
      <c r="F852" s="665" t="s">
        <v>2426</v>
      </c>
      <c r="G852" s="665" t="s">
        <v>2469</v>
      </c>
      <c r="H852" s="665" t="s">
        <v>550</v>
      </c>
      <c r="I852" s="665" t="s">
        <v>2696</v>
      </c>
      <c r="J852" s="665" t="s">
        <v>2697</v>
      </c>
      <c r="K852" s="665" t="s">
        <v>2698</v>
      </c>
      <c r="L852" s="666">
        <v>347.81</v>
      </c>
      <c r="M852" s="666">
        <v>1043.43</v>
      </c>
      <c r="N852" s="665">
        <v>3</v>
      </c>
      <c r="O852" s="748">
        <v>3</v>
      </c>
      <c r="P852" s="666">
        <v>1043.43</v>
      </c>
      <c r="Q852" s="681">
        <v>1</v>
      </c>
      <c r="R852" s="665">
        <v>3</v>
      </c>
      <c r="S852" s="681">
        <v>1</v>
      </c>
      <c r="T852" s="748">
        <v>3</v>
      </c>
      <c r="U852" s="704">
        <v>1</v>
      </c>
    </row>
    <row r="853" spans="1:21" ht="14.4" customHeight="1" x14ac:dyDescent="0.3">
      <c r="A853" s="664">
        <v>31</v>
      </c>
      <c r="B853" s="665" t="s">
        <v>549</v>
      </c>
      <c r="C853" s="665" t="s">
        <v>2429</v>
      </c>
      <c r="D853" s="746" t="s">
        <v>3285</v>
      </c>
      <c r="E853" s="747" t="s">
        <v>2449</v>
      </c>
      <c r="F853" s="665" t="s">
        <v>2426</v>
      </c>
      <c r="G853" s="665" t="s">
        <v>2469</v>
      </c>
      <c r="H853" s="665" t="s">
        <v>550</v>
      </c>
      <c r="I853" s="665" t="s">
        <v>2561</v>
      </c>
      <c r="J853" s="665" t="s">
        <v>2562</v>
      </c>
      <c r="K853" s="665" t="s">
        <v>2563</v>
      </c>
      <c r="L853" s="666">
        <v>245.43</v>
      </c>
      <c r="M853" s="666">
        <v>245.43</v>
      </c>
      <c r="N853" s="665">
        <v>1</v>
      </c>
      <c r="O853" s="748">
        <v>1</v>
      </c>
      <c r="P853" s="666">
        <v>245.43</v>
      </c>
      <c r="Q853" s="681">
        <v>1</v>
      </c>
      <c r="R853" s="665">
        <v>1</v>
      </c>
      <c r="S853" s="681">
        <v>1</v>
      </c>
      <c r="T853" s="748">
        <v>1</v>
      </c>
      <c r="U853" s="704">
        <v>1</v>
      </c>
    </row>
    <row r="854" spans="1:21" ht="14.4" customHeight="1" x14ac:dyDescent="0.3">
      <c r="A854" s="664">
        <v>31</v>
      </c>
      <c r="B854" s="665" t="s">
        <v>549</v>
      </c>
      <c r="C854" s="665" t="s">
        <v>2429</v>
      </c>
      <c r="D854" s="746" t="s">
        <v>3285</v>
      </c>
      <c r="E854" s="747" t="s">
        <v>2449</v>
      </c>
      <c r="F854" s="665" t="s">
        <v>2426</v>
      </c>
      <c r="G854" s="665" t="s">
        <v>2469</v>
      </c>
      <c r="H854" s="665" t="s">
        <v>550</v>
      </c>
      <c r="I854" s="665" t="s">
        <v>2804</v>
      </c>
      <c r="J854" s="665" t="s">
        <v>2805</v>
      </c>
      <c r="K854" s="665" t="s">
        <v>2806</v>
      </c>
      <c r="L854" s="666">
        <v>1575</v>
      </c>
      <c r="M854" s="666">
        <v>6300</v>
      </c>
      <c r="N854" s="665">
        <v>4</v>
      </c>
      <c r="O854" s="748">
        <v>4</v>
      </c>
      <c r="P854" s="666">
        <v>4725</v>
      </c>
      <c r="Q854" s="681">
        <v>0.75</v>
      </c>
      <c r="R854" s="665">
        <v>3</v>
      </c>
      <c r="S854" s="681">
        <v>0.75</v>
      </c>
      <c r="T854" s="748">
        <v>3</v>
      </c>
      <c r="U854" s="704">
        <v>0.75</v>
      </c>
    </row>
    <row r="855" spans="1:21" ht="14.4" customHeight="1" x14ac:dyDescent="0.3">
      <c r="A855" s="664">
        <v>31</v>
      </c>
      <c r="B855" s="665" t="s">
        <v>549</v>
      </c>
      <c r="C855" s="665" t="s">
        <v>2429</v>
      </c>
      <c r="D855" s="746" t="s">
        <v>3285</v>
      </c>
      <c r="E855" s="747" t="s">
        <v>2449</v>
      </c>
      <c r="F855" s="665" t="s">
        <v>2426</v>
      </c>
      <c r="G855" s="665" t="s">
        <v>2469</v>
      </c>
      <c r="H855" s="665" t="s">
        <v>550</v>
      </c>
      <c r="I855" s="665" t="s">
        <v>3014</v>
      </c>
      <c r="J855" s="665" t="s">
        <v>3015</v>
      </c>
      <c r="K855" s="665" t="s">
        <v>3016</v>
      </c>
      <c r="L855" s="666">
        <v>400</v>
      </c>
      <c r="M855" s="666">
        <v>400</v>
      </c>
      <c r="N855" s="665">
        <v>1</v>
      </c>
      <c r="O855" s="748">
        <v>1</v>
      </c>
      <c r="P855" s="666">
        <v>400</v>
      </c>
      <c r="Q855" s="681">
        <v>1</v>
      </c>
      <c r="R855" s="665">
        <v>1</v>
      </c>
      <c r="S855" s="681">
        <v>1</v>
      </c>
      <c r="T855" s="748">
        <v>1</v>
      </c>
      <c r="U855" s="704">
        <v>1</v>
      </c>
    </row>
    <row r="856" spans="1:21" ht="14.4" customHeight="1" x14ac:dyDescent="0.3">
      <c r="A856" s="664">
        <v>31</v>
      </c>
      <c r="B856" s="665" t="s">
        <v>549</v>
      </c>
      <c r="C856" s="665" t="s">
        <v>2429</v>
      </c>
      <c r="D856" s="746" t="s">
        <v>3285</v>
      </c>
      <c r="E856" s="747" t="s">
        <v>2449</v>
      </c>
      <c r="F856" s="665" t="s">
        <v>2426</v>
      </c>
      <c r="G856" s="665" t="s">
        <v>2469</v>
      </c>
      <c r="H856" s="665" t="s">
        <v>550</v>
      </c>
      <c r="I856" s="665" t="s">
        <v>2470</v>
      </c>
      <c r="J856" s="665" t="s">
        <v>2471</v>
      </c>
      <c r="K856" s="665" t="s">
        <v>2472</v>
      </c>
      <c r="L856" s="666">
        <v>971.25</v>
      </c>
      <c r="M856" s="666">
        <v>9712.5</v>
      </c>
      <c r="N856" s="665">
        <v>10</v>
      </c>
      <c r="O856" s="748">
        <v>10</v>
      </c>
      <c r="P856" s="666">
        <v>9712.5</v>
      </c>
      <c r="Q856" s="681">
        <v>1</v>
      </c>
      <c r="R856" s="665">
        <v>10</v>
      </c>
      <c r="S856" s="681">
        <v>1</v>
      </c>
      <c r="T856" s="748">
        <v>10</v>
      </c>
      <c r="U856" s="704">
        <v>1</v>
      </c>
    </row>
    <row r="857" spans="1:21" ht="14.4" customHeight="1" x14ac:dyDescent="0.3">
      <c r="A857" s="664">
        <v>31</v>
      </c>
      <c r="B857" s="665" t="s">
        <v>549</v>
      </c>
      <c r="C857" s="665" t="s">
        <v>2429</v>
      </c>
      <c r="D857" s="746" t="s">
        <v>3285</v>
      </c>
      <c r="E857" s="747" t="s">
        <v>2449</v>
      </c>
      <c r="F857" s="665" t="s">
        <v>2426</v>
      </c>
      <c r="G857" s="665" t="s">
        <v>2469</v>
      </c>
      <c r="H857" s="665" t="s">
        <v>550</v>
      </c>
      <c r="I857" s="665" t="s">
        <v>3039</v>
      </c>
      <c r="J857" s="665" t="s">
        <v>2810</v>
      </c>
      <c r="K857" s="665" t="s">
        <v>3236</v>
      </c>
      <c r="L857" s="666">
        <v>2010.55</v>
      </c>
      <c r="M857" s="666">
        <v>2010.55</v>
      </c>
      <c r="N857" s="665">
        <v>1</v>
      </c>
      <c r="O857" s="748">
        <v>1</v>
      </c>
      <c r="P857" s="666">
        <v>2010.55</v>
      </c>
      <c r="Q857" s="681">
        <v>1</v>
      </c>
      <c r="R857" s="665">
        <v>1</v>
      </c>
      <c r="S857" s="681">
        <v>1</v>
      </c>
      <c r="T857" s="748">
        <v>1</v>
      </c>
      <c r="U857" s="704">
        <v>1</v>
      </c>
    </row>
    <row r="858" spans="1:21" ht="14.4" customHeight="1" x14ac:dyDescent="0.3">
      <c r="A858" s="664">
        <v>31</v>
      </c>
      <c r="B858" s="665" t="s">
        <v>549</v>
      </c>
      <c r="C858" s="665" t="s">
        <v>2429</v>
      </c>
      <c r="D858" s="746" t="s">
        <v>3285</v>
      </c>
      <c r="E858" s="747" t="s">
        <v>2449</v>
      </c>
      <c r="F858" s="665" t="s">
        <v>2426</v>
      </c>
      <c r="G858" s="665" t="s">
        <v>2469</v>
      </c>
      <c r="H858" s="665" t="s">
        <v>550</v>
      </c>
      <c r="I858" s="665" t="s">
        <v>2809</v>
      </c>
      <c r="J858" s="665" t="s">
        <v>2739</v>
      </c>
      <c r="K858" s="665"/>
      <c r="L858" s="666">
        <v>818.72</v>
      </c>
      <c r="M858" s="666">
        <v>818.72</v>
      </c>
      <c r="N858" s="665">
        <v>1</v>
      </c>
      <c r="O858" s="748">
        <v>1</v>
      </c>
      <c r="P858" s="666"/>
      <c r="Q858" s="681">
        <v>0</v>
      </c>
      <c r="R858" s="665"/>
      <c r="S858" s="681">
        <v>0</v>
      </c>
      <c r="T858" s="748"/>
      <c r="U858" s="704">
        <v>0</v>
      </c>
    </row>
    <row r="859" spans="1:21" ht="14.4" customHeight="1" x14ac:dyDescent="0.3">
      <c r="A859" s="664">
        <v>31</v>
      </c>
      <c r="B859" s="665" t="s">
        <v>549</v>
      </c>
      <c r="C859" s="665" t="s">
        <v>2429</v>
      </c>
      <c r="D859" s="746" t="s">
        <v>3285</v>
      </c>
      <c r="E859" s="747" t="s">
        <v>2449</v>
      </c>
      <c r="F859" s="665" t="s">
        <v>2426</v>
      </c>
      <c r="G859" s="665" t="s">
        <v>2469</v>
      </c>
      <c r="H859" s="665" t="s">
        <v>550</v>
      </c>
      <c r="I859" s="665" t="s">
        <v>2640</v>
      </c>
      <c r="J859" s="665" t="s">
        <v>2641</v>
      </c>
      <c r="K859" s="665" t="s">
        <v>2642</v>
      </c>
      <c r="L859" s="666">
        <v>250</v>
      </c>
      <c r="M859" s="666">
        <v>250</v>
      </c>
      <c r="N859" s="665">
        <v>1</v>
      </c>
      <c r="O859" s="748">
        <v>1</v>
      </c>
      <c r="P859" s="666">
        <v>250</v>
      </c>
      <c r="Q859" s="681">
        <v>1</v>
      </c>
      <c r="R859" s="665">
        <v>1</v>
      </c>
      <c r="S859" s="681">
        <v>1</v>
      </c>
      <c r="T859" s="748">
        <v>1</v>
      </c>
      <c r="U859" s="704">
        <v>1</v>
      </c>
    </row>
    <row r="860" spans="1:21" ht="14.4" customHeight="1" x14ac:dyDescent="0.3">
      <c r="A860" s="664">
        <v>31</v>
      </c>
      <c r="B860" s="665" t="s">
        <v>549</v>
      </c>
      <c r="C860" s="665" t="s">
        <v>2429</v>
      </c>
      <c r="D860" s="746" t="s">
        <v>3285</v>
      </c>
      <c r="E860" s="747" t="s">
        <v>2449</v>
      </c>
      <c r="F860" s="665" t="s">
        <v>2426</v>
      </c>
      <c r="G860" s="665" t="s">
        <v>2469</v>
      </c>
      <c r="H860" s="665" t="s">
        <v>550</v>
      </c>
      <c r="I860" s="665" t="s">
        <v>2975</v>
      </c>
      <c r="J860" s="665" t="s">
        <v>2976</v>
      </c>
      <c r="K860" s="665" t="s">
        <v>2977</v>
      </c>
      <c r="L860" s="666">
        <v>600</v>
      </c>
      <c r="M860" s="666">
        <v>1200</v>
      </c>
      <c r="N860" s="665">
        <v>2</v>
      </c>
      <c r="O860" s="748">
        <v>2</v>
      </c>
      <c r="P860" s="666">
        <v>600</v>
      </c>
      <c r="Q860" s="681">
        <v>0.5</v>
      </c>
      <c r="R860" s="665">
        <v>1</v>
      </c>
      <c r="S860" s="681">
        <v>0.5</v>
      </c>
      <c r="T860" s="748">
        <v>1</v>
      </c>
      <c r="U860" s="704">
        <v>0.5</v>
      </c>
    </row>
    <row r="861" spans="1:21" ht="14.4" customHeight="1" x14ac:dyDescent="0.3">
      <c r="A861" s="664">
        <v>31</v>
      </c>
      <c r="B861" s="665" t="s">
        <v>549</v>
      </c>
      <c r="C861" s="665" t="s">
        <v>2429</v>
      </c>
      <c r="D861" s="746" t="s">
        <v>3285</v>
      </c>
      <c r="E861" s="747" t="s">
        <v>2449</v>
      </c>
      <c r="F861" s="665" t="s">
        <v>2426</v>
      </c>
      <c r="G861" s="665" t="s">
        <v>2469</v>
      </c>
      <c r="H861" s="665" t="s">
        <v>550</v>
      </c>
      <c r="I861" s="665" t="s">
        <v>2618</v>
      </c>
      <c r="J861" s="665" t="s">
        <v>2619</v>
      </c>
      <c r="K861" s="665" t="s">
        <v>2620</v>
      </c>
      <c r="L861" s="666">
        <v>349.12</v>
      </c>
      <c r="M861" s="666">
        <v>698.24</v>
      </c>
      <c r="N861" s="665">
        <v>2</v>
      </c>
      <c r="O861" s="748">
        <v>2</v>
      </c>
      <c r="P861" s="666">
        <v>349.12</v>
      </c>
      <c r="Q861" s="681">
        <v>0.5</v>
      </c>
      <c r="R861" s="665">
        <v>1</v>
      </c>
      <c r="S861" s="681">
        <v>0.5</v>
      </c>
      <c r="T861" s="748">
        <v>1</v>
      </c>
      <c r="U861" s="704">
        <v>0.5</v>
      </c>
    </row>
    <row r="862" spans="1:21" ht="14.4" customHeight="1" x14ac:dyDescent="0.3">
      <c r="A862" s="664">
        <v>31</v>
      </c>
      <c r="B862" s="665" t="s">
        <v>549</v>
      </c>
      <c r="C862" s="665" t="s">
        <v>2429</v>
      </c>
      <c r="D862" s="746" t="s">
        <v>3285</v>
      </c>
      <c r="E862" s="747" t="s">
        <v>2449</v>
      </c>
      <c r="F862" s="665" t="s">
        <v>2426</v>
      </c>
      <c r="G862" s="665" t="s">
        <v>2469</v>
      </c>
      <c r="H862" s="665" t="s">
        <v>550</v>
      </c>
      <c r="I862" s="665" t="s">
        <v>2567</v>
      </c>
      <c r="J862" s="665" t="s">
        <v>2568</v>
      </c>
      <c r="K862" s="665" t="s">
        <v>2569</v>
      </c>
      <c r="L862" s="666">
        <v>350</v>
      </c>
      <c r="M862" s="666">
        <v>2450</v>
      </c>
      <c r="N862" s="665">
        <v>7</v>
      </c>
      <c r="O862" s="748">
        <v>7</v>
      </c>
      <c r="P862" s="666">
        <v>2100</v>
      </c>
      <c r="Q862" s="681">
        <v>0.8571428571428571</v>
      </c>
      <c r="R862" s="665">
        <v>6</v>
      </c>
      <c r="S862" s="681">
        <v>0.8571428571428571</v>
      </c>
      <c r="T862" s="748">
        <v>6</v>
      </c>
      <c r="U862" s="704">
        <v>0.8571428571428571</v>
      </c>
    </row>
    <row r="863" spans="1:21" ht="14.4" customHeight="1" x14ac:dyDescent="0.3">
      <c r="A863" s="664">
        <v>31</v>
      </c>
      <c r="B863" s="665" t="s">
        <v>549</v>
      </c>
      <c r="C863" s="665" t="s">
        <v>2429</v>
      </c>
      <c r="D863" s="746" t="s">
        <v>3285</v>
      </c>
      <c r="E863" s="747" t="s">
        <v>2449</v>
      </c>
      <c r="F863" s="665" t="s">
        <v>2426</v>
      </c>
      <c r="G863" s="665" t="s">
        <v>2469</v>
      </c>
      <c r="H863" s="665" t="s">
        <v>550</v>
      </c>
      <c r="I863" s="665" t="s">
        <v>2570</v>
      </c>
      <c r="J863" s="665" t="s">
        <v>2565</v>
      </c>
      <c r="K863" s="665" t="s">
        <v>2571</v>
      </c>
      <c r="L863" s="666">
        <v>58.5</v>
      </c>
      <c r="M863" s="666">
        <v>292.5</v>
      </c>
      <c r="N863" s="665">
        <v>5</v>
      </c>
      <c r="O863" s="748">
        <v>5</v>
      </c>
      <c r="P863" s="666">
        <v>175.5</v>
      </c>
      <c r="Q863" s="681">
        <v>0.6</v>
      </c>
      <c r="R863" s="665">
        <v>3</v>
      </c>
      <c r="S863" s="681">
        <v>0.6</v>
      </c>
      <c r="T863" s="748">
        <v>3</v>
      </c>
      <c r="U863" s="704">
        <v>0.6</v>
      </c>
    </row>
    <row r="864" spans="1:21" ht="14.4" customHeight="1" x14ac:dyDescent="0.3">
      <c r="A864" s="664">
        <v>31</v>
      </c>
      <c r="B864" s="665" t="s">
        <v>549</v>
      </c>
      <c r="C864" s="665" t="s">
        <v>2429</v>
      </c>
      <c r="D864" s="746" t="s">
        <v>3285</v>
      </c>
      <c r="E864" s="747" t="s">
        <v>2449</v>
      </c>
      <c r="F864" s="665" t="s">
        <v>2426</v>
      </c>
      <c r="G864" s="665" t="s">
        <v>2469</v>
      </c>
      <c r="H864" s="665" t="s">
        <v>550</v>
      </c>
      <c r="I864" s="665" t="s">
        <v>3237</v>
      </c>
      <c r="J864" s="665" t="s">
        <v>3238</v>
      </c>
      <c r="K864" s="665" t="s">
        <v>3239</v>
      </c>
      <c r="L864" s="666">
        <v>178.5</v>
      </c>
      <c r="M864" s="666">
        <v>178.5</v>
      </c>
      <c r="N864" s="665">
        <v>1</v>
      </c>
      <c r="O864" s="748">
        <v>1</v>
      </c>
      <c r="P864" s="666"/>
      <c r="Q864" s="681">
        <v>0</v>
      </c>
      <c r="R864" s="665"/>
      <c r="S864" s="681">
        <v>0</v>
      </c>
      <c r="T864" s="748"/>
      <c r="U864" s="704">
        <v>0</v>
      </c>
    </row>
    <row r="865" spans="1:21" ht="14.4" customHeight="1" x14ac:dyDescent="0.3">
      <c r="A865" s="664">
        <v>31</v>
      </c>
      <c r="B865" s="665" t="s">
        <v>549</v>
      </c>
      <c r="C865" s="665" t="s">
        <v>2429</v>
      </c>
      <c r="D865" s="746" t="s">
        <v>3285</v>
      </c>
      <c r="E865" s="747" t="s">
        <v>2449</v>
      </c>
      <c r="F865" s="665" t="s">
        <v>2426</v>
      </c>
      <c r="G865" s="665" t="s">
        <v>2469</v>
      </c>
      <c r="H865" s="665" t="s">
        <v>550</v>
      </c>
      <c r="I865" s="665" t="s">
        <v>2575</v>
      </c>
      <c r="J865" s="665" t="s">
        <v>2576</v>
      </c>
      <c r="K865" s="665" t="s">
        <v>2577</v>
      </c>
      <c r="L865" s="666">
        <v>1000</v>
      </c>
      <c r="M865" s="666">
        <v>1000</v>
      </c>
      <c r="N865" s="665">
        <v>1</v>
      </c>
      <c r="O865" s="748">
        <v>1</v>
      </c>
      <c r="P865" s="666">
        <v>1000</v>
      </c>
      <c r="Q865" s="681">
        <v>1</v>
      </c>
      <c r="R865" s="665">
        <v>1</v>
      </c>
      <c r="S865" s="681">
        <v>1</v>
      </c>
      <c r="T865" s="748">
        <v>1</v>
      </c>
      <c r="U865" s="704">
        <v>1</v>
      </c>
    </row>
    <row r="866" spans="1:21" ht="14.4" customHeight="1" x14ac:dyDescent="0.3">
      <c r="A866" s="664">
        <v>31</v>
      </c>
      <c r="B866" s="665" t="s">
        <v>549</v>
      </c>
      <c r="C866" s="665" t="s">
        <v>2429</v>
      </c>
      <c r="D866" s="746" t="s">
        <v>3285</v>
      </c>
      <c r="E866" s="747" t="s">
        <v>2449</v>
      </c>
      <c r="F866" s="665" t="s">
        <v>2426</v>
      </c>
      <c r="G866" s="665" t="s">
        <v>2469</v>
      </c>
      <c r="H866" s="665" t="s">
        <v>550</v>
      </c>
      <c r="I866" s="665" t="s">
        <v>2821</v>
      </c>
      <c r="J866" s="665" t="s">
        <v>2822</v>
      </c>
      <c r="K866" s="665" t="s">
        <v>2823</v>
      </c>
      <c r="L866" s="666">
        <v>250</v>
      </c>
      <c r="M866" s="666">
        <v>250</v>
      </c>
      <c r="N866" s="665">
        <v>1</v>
      </c>
      <c r="O866" s="748">
        <v>1</v>
      </c>
      <c r="P866" s="666">
        <v>250</v>
      </c>
      <c r="Q866" s="681">
        <v>1</v>
      </c>
      <c r="R866" s="665">
        <v>1</v>
      </c>
      <c r="S866" s="681">
        <v>1</v>
      </c>
      <c r="T866" s="748">
        <v>1</v>
      </c>
      <c r="U866" s="704">
        <v>1</v>
      </c>
    </row>
    <row r="867" spans="1:21" ht="14.4" customHeight="1" x14ac:dyDescent="0.3">
      <c r="A867" s="664">
        <v>31</v>
      </c>
      <c r="B867" s="665" t="s">
        <v>549</v>
      </c>
      <c r="C867" s="665" t="s">
        <v>2429</v>
      </c>
      <c r="D867" s="746" t="s">
        <v>3285</v>
      </c>
      <c r="E867" s="747" t="s">
        <v>2449</v>
      </c>
      <c r="F867" s="665" t="s">
        <v>2426</v>
      </c>
      <c r="G867" s="665" t="s">
        <v>2469</v>
      </c>
      <c r="H867" s="665" t="s">
        <v>550</v>
      </c>
      <c r="I867" s="665" t="s">
        <v>3240</v>
      </c>
      <c r="J867" s="665" t="s">
        <v>3241</v>
      </c>
      <c r="K867" s="665" t="s">
        <v>3242</v>
      </c>
      <c r="L867" s="666">
        <v>2956.68</v>
      </c>
      <c r="M867" s="666">
        <v>2956.68</v>
      </c>
      <c r="N867" s="665">
        <v>1</v>
      </c>
      <c r="O867" s="748">
        <v>1</v>
      </c>
      <c r="P867" s="666">
        <v>2956.68</v>
      </c>
      <c r="Q867" s="681">
        <v>1</v>
      </c>
      <c r="R867" s="665">
        <v>1</v>
      </c>
      <c r="S867" s="681">
        <v>1</v>
      </c>
      <c r="T867" s="748">
        <v>1</v>
      </c>
      <c r="U867" s="704">
        <v>1</v>
      </c>
    </row>
    <row r="868" spans="1:21" ht="14.4" customHeight="1" x14ac:dyDescent="0.3">
      <c r="A868" s="664">
        <v>31</v>
      </c>
      <c r="B868" s="665" t="s">
        <v>549</v>
      </c>
      <c r="C868" s="665" t="s">
        <v>2429</v>
      </c>
      <c r="D868" s="746" t="s">
        <v>3285</v>
      </c>
      <c r="E868" s="747" t="s">
        <v>2449</v>
      </c>
      <c r="F868" s="665" t="s">
        <v>2426</v>
      </c>
      <c r="G868" s="665" t="s">
        <v>2469</v>
      </c>
      <c r="H868" s="665" t="s">
        <v>550</v>
      </c>
      <c r="I868" s="665" t="s">
        <v>3243</v>
      </c>
      <c r="J868" s="665" t="s">
        <v>3244</v>
      </c>
      <c r="K868" s="665" t="s">
        <v>3245</v>
      </c>
      <c r="L868" s="666">
        <v>250</v>
      </c>
      <c r="M868" s="666">
        <v>250</v>
      </c>
      <c r="N868" s="665">
        <v>1</v>
      </c>
      <c r="O868" s="748">
        <v>1</v>
      </c>
      <c r="P868" s="666">
        <v>250</v>
      </c>
      <c r="Q868" s="681">
        <v>1</v>
      </c>
      <c r="R868" s="665">
        <v>1</v>
      </c>
      <c r="S868" s="681">
        <v>1</v>
      </c>
      <c r="T868" s="748">
        <v>1</v>
      </c>
      <c r="U868" s="704">
        <v>1</v>
      </c>
    </row>
    <row r="869" spans="1:21" ht="14.4" customHeight="1" x14ac:dyDescent="0.3">
      <c r="A869" s="664">
        <v>31</v>
      </c>
      <c r="B869" s="665" t="s">
        <v>549</v>
      </c>
      <c r="C869" s="665" t="s">
        <v>2429</v>
      </c>
      <c r="D869" s="746" t="s">
        <v>3285</v>
      </c>
      <c r="E869" s="747" t="s">
        <v>2449</v>
      </c>
      <c r="F869" s="665" t="s">
        <v>2426</v>
      </c>
      <c r="G869" s="665" t="s">
        <v>2473</v>
      </c>
      <c r="H869" s="665" t="s">
        <v>550</v>
      </c>
      <c r="I869" s="665" t="s">
        <v>2581</v>
      </c>
      <c r="J869" s="665" t="s">
        <v>2582</v>
      </c>
      <c r="K869" s="665" t="s">
        <v>2583</v>
      </c>
      <c r="L869" s="666">
        <v>260</v>
      </c>
      <c r="M869" s="666">
        <v>3640</v>
      </c>
      <c r="N869" s="665">
        <v>14</v>
      </c>
      <c r="O869" s="748">
        <v>7</v>
      </c>
      <c r="P869" s="666">
        <v>3640</v>
      </c>
      <c r="Q869" s="681">
        <v>1</v>
      </c>
      <c r="R869" s="665">
        <v>14</v>
      </c>
      <c r="S869" s="681">
        <v>1</v>
      </c>
      <c r="T869" s="748">
        <v>7</v>
      </c>
      <c r="U869" s="704">
        <v>1</v>
      </c>
    </row>
    <row r="870" spans="1:21" ht="14.4" customHeight="1" x14ac:dyDescent="0.3">
      <c r="A870" s="664">
        <v>31</v>
      </c>
      <c r="B870" s="665" t="s">
        <v>549</v>
      </c>
      <c r="C870" s="665" t="s">
        <v>2429</v>
      </c>
      <c r="D870" s="746" t="s">
        <v>3285</v>
      </c>
      <c r="E870" s="747" t="s">
        <v>2449</v>
      </c>
      <c r="F870" s="665" t="s">
        <v>2426</v>
      </c>
      <c r="G870" s="665" t="s">
        <v>2473</v>
      </c>
      <c r="H870" s="665" t="s">
        <v>550</v>
      </c>
      <c r="I870" s="665" t="s">
        <v>2474</v>
      </c>
      <c r="J870" s="665" t="s">
        <v>2475</v>
      </c>
      <c r="K870" s="665" t="s">
        <v>2476</v>
      </c>
      <c r="L870" s="666">
        <v>200</v>
      </c>
      <c r="M870" s="666">
        <v>2800</v>
      </c>
      <c r="N870" s="665">
        <v>14</v>
      </c>
      <c r="O870" s="748">
        <v>7</v>
      </c>
      <c r="P870" s="666">
        <v>2400</v>
      </c>
      <c r="Q870" s="681">
        <v>0.8571428571428571</v>
      </c>
      <c r="R870" s="665">
        <v>12</v>
      </c>
      <c r="S870" s="681">
        <v>0.8571428571428571</v>
      </c>
      <c r="T870" s="748">
        <v>6</v>
      </c>
      <c r="U870" s="704">
        <v>0.8571428571428571</v>
      </c>
    </row>
    <row r="871" spans="1:21" ht="14.4" customHeight="1" x14ac:dyDescent="0.3">
      <c r="A871" s="664">
        <v>31</v>
      </c>
      <c r="B871" s="665" t="s">
        <v>549</v>
      </c>
      <c r="C871" s="665" t="s">
        <v>2429</v>
      </c>
      <c r="D871" s="746" t="s">
        <v>3285</v>
      </c>
      <c r="E871" s="747" t="s">
        <v>2449</v>
      </c>
      <c r="F871" s="665" t="s">
        <v>2426</v>
      </c>
      <c r="G871" s="665" t="s">
        <v>2590</v>
      </c>
      <c r="H871" s="665" t="s">
        <v>550</v>
      </c>
      <c r="I871" s="665" t="s">
        <v>2591</v>
      </c>
      <c r="J871" s="665" t="s">
        <v>2592</v>
      </c>
      <c r="K871" s="665" t="s">
        <v>2593</v>
      </c>
      <c r="L871" s="666">
        <v>0</v>
      </c>
      <c r="M871" s="666">
        <v>0</v>
      </c>
      <c r="N871" s="665">
        <v>1</v>
      </c>
      <c r="O871" s="748">
        <v>1</v>
      </c>
      <c r="P871" s="666"/>
      <c r="Q871" s="681"/>
      <c r="R871" s="665"/>
      <c r="S871" s="681">
        <v>0</v>
      </c>
      <c r="T871" s="748"/>
      <c r="U871" s="704">
        <v>0</v>
      </c>
    </row>
    <row r="872" spans="1:21" ht="14.4" customHeight="1" x14ac:dyDescent="0.3">
      <c r="A872" s="664">
        <v>31</v>
      </c>
      <c r="B872" s="665" t="s">
        <v>549</v>
      </c>
      <c r="C872" s="665" t="s">
        <v>2429</v>
      </c>
      <c r="D872" s="746" t="s">
        <v>3285</v>
      </c>
      <c r="E872" s="747" t="s">
        <v>2450</v>
      </c>
      <c r="F872" s="665" t="s">
        <v>2424</v>
      </c>
      <c r="G872" s="665" t="s">
        <v>2454</v>
      </c>
      <c r="H872" s="665" t="s">
        <v>1188</v>
      </c>
      <c r="I872" s="665" t="s">
        <v>2087</v>
      </c>
      <c r="J872" s="665" t="s">
        <v>2088</v>
      </c>
      <c r="K872" s="665" t="s">
        <v>2482</v>
      </c>
      <c r="L872" s="666">
        <v>225.06</v>
      </c>
      <c r="M872" s="666">
        <v>225.06</v>
      </c>
      <c r="N872" s="665">
        <v>1</v>
      </c>
      <c r="O872" s="748">
        <v>1</v>
      </c>
      <c r="P872" s="666">
        <v>225.06</v>
      </c>
      <c r="Q872" s="681">
        <v>1</v>
      </c>
      <c r="R872" s="665">
        <v>1</v>
      </c>
      <c r="S872" s="681">
        <v>1</v>
      </c>
      <c r="T872" s="748">
        <v>1</v>
      </c>
      <c r="U872" s="704">
        <v>1</v>
      </c>
    </row>
    <row r="873" spans="1:21" ht="14.4" customHeight="1" x14ac:dyDescent="0.3">
      <c r="A873" s="664">
        <v>31</v>
      </c>
      <c r="B873" s="665" t="s">
        <v>549</v>
      </c>
      <c r="C873" s="665" t="s">
        <v>2429</v>
      </c>
      <c r="D873" s="746" t="s">
        <v>3285</v>
      </c>
      <c r="E873" s="747" t="s">
        <v>2450</v>
      </c>
      <c r="F873" s="665" t="s">
        <v>2424</v>
      </c>
      <c r="G873" s="665" t="s">
        <v>2491</v>
      </c>
      <c r="H873" s="665" t="s">
        <v>550</v>
      </c>
      <c r="I873" s="665" t="s">
        <v>3246</v>
      </c>
      <c r="J873" s="665" t="s">
        <v>2870</v>
      </c>
      <c r="K873" s="665" t="s">
        <v>3247</v>
      </c>
      <c r="L873" s="666">
        <v>24.35</v>
      </c>
      <c r="M873" s="666">
        <v>24.35</v>
      </c>
      <c r="N873" s="665">
        <v>1</v>
      </c>
      <c r="O873" s="748">
        <v>1</v>
      </c>
      <c r="P873" s="666">
        <v>24.35</v>
      </c>
      <c r="Q873" s="681">
        <v>1</v>
      </c>
      <c r="R873" s="665">
        <v>1</v>
      </c>
      <c r="S873" s="681">
        <v>1</v>
      </c>
      <c r="T873" s="748">
        <v>1</v>
      </c>
      <c r="U873" s="704">
        <v>1</v>
      </c>
    </row>
    <row r="874" spans="1:21" ht="14.4" customHeight="1" x14ac:dyDescent="0.3">
      <c r="A874" s="664">
        <v>31</v>
      </c>
      <c r="B874" s="665" t="s">
        <v>549</v>
      </c>
      <c r="C874" s="665" t="s">
        <v>2429</v>
      </c>
      <c r="D874" s="746" t="s">
        <v>3285</v>
      </c>
      <c r="E874" s="747" t="s">
        <v>2450</v>
      </c>
      <c r="F874" s="665" t="s">
        <v>2424</v>
      </c>
      <c r="G874" s="665" t="s">
        <v>2491</v>
      </c>
      <c r="H874" s="665" t="s">
        <v>550</v>
      </c>
      <c r="I874" s="665" t="s">
        <v>3248</v>
      </c>
      <c r="J874" s="665" t="s">
        <v>3249</v>
      </c>
      <c r="K874" s="665" t="s">
        <v>2871</v>
      </c>
      <c r="L874" s="666">
        <v>0</v>
      </c>
      <c r="M874" s="666">
        <v>0</v>
      </c>
      <c r="N874" s="665">
        <v>1</v>
      </c>
      <c r="O874" s="748">
        <v>1</v>
      </c>
      <c r="P874" s="666"/>
      <c r="Q874" s="681"/>
      <c r="R874" s="665"/>
      <c r="S874" s="681">
        <v>0</v>
      </c>
      <c r="T874" s="748"/>
      <c r="U874" s="704">
        <v>0</v>
      </c>
    </row>
    <row r="875" spans="1:21" ht="14.4" customHeight="1" x14ac:dyDescent="0.3">
      <c r="A875" s="664">
        <v>31</v>
      </c>
      <c r="B875" s="665" t="s">
        <v>549</v>
      </c>
      <c r="C875" s="665" t="s">
        <v>2429</v>
      </c>
      <c r="D875" s="746" t="s">
        <v>3285</v>
      </c>
      <c r="E875" s="747" t="s">
        <v>2450</v>
      </c>
      <c r="F875" s="665" t="s">
        <v>2424</v>
      </c>
      <c r="G875" s="665" t="s">
        <v>2651</v>
      </c>
      <c r="H875" s="665" t="s">
        <v>1188</v>
      </c>
      <c r="I875" s="665" t="s">
        <v>2887</v>
      </c>
      <c r="J875" s="665" t="s">
        <v>2328</v>
      </c>
      <c r="K875" s="665" t="s">
        <v>2683</v>
      </c>
      <c r="L875" s="666">
        <v>848.49</v>
      </c>
      <c r="M875" s="666">
        <v>848.49</v>
      </c>
      <c r="N875" s="665">
        <v>1</v>
      </c>
      <c r="O875" s="748">
        <v>0.5</v>
      </c>
      <c r="P875" s="666">
        <v>848.49</v>
      </c>
      <c r="Q875" s="681">
        <v>1</v>
      </c>
      <c r="R875" s="665">
        <v>1</v>
      </c>
      <c r="S875" s="681">
        <v>1</v>
      </c>
      <c r="T875" s="748">
        <v>0.5</v>
      </c>
      <c r="U875" s="704">
        <v>1</v>
      </c>
    </row>
    <row r="876" spans="1:21" ht="14.4" customHeight="1" x14ac:dyDescent="0.3">
      <c r="A876" s="664">
        <v>31</v>
      </c>
      <c r="B876" s="665" t="s">
        <v>549</v>
      </c>
      <c r="C876" s="665" t="s">
        <v>2429</v>
      </c>
      <c r="D876" s="746" t="s">
        <v>3285</v>
      </c>
      <c r="E876" s="747" t="s">
        <v>2450</v>
      </c>
      <c r="F876" s="665" t="s">
        <v>2424</v>
      </c>
      <c r="G876" s="665" t="s">
        <v>3250</v>
      </c>
      <c r="H876" s="665" t="s">
        <v>550</v>
      </c>
      <c r="I876" s="665" t="s">
        <v>3251</v>
      </c>
      <c r="J876" s="665" t="s">
        <v>3252</v>
      </c>
      <c r="K876" s="665" t="s">
        <v>3253</v>
      </c>
      <c r="L876" s="666">
        <v>0</v>
      </c>
      <c r="M876" s="666">
        <v>0</v>
      </c>
      <c r="N876" s="665">
        <v>1</v>
      </c>
      <c r="O876" s="748">
        <v>1</v>
      </c>
      <c r="P876" s="666"/>
      <c r="Q876" s="681"/>
      <c r="R876" s="665"/>
      <c r="S876" s="681">
        <v>0</v>
      </c>
      <c r="T876" s="748"/>
      <c r="U876" s="704">
        <v>0</v>
      </c>
    </row>
    <row r="877" spans="1:21" ht="14.4" customHeight="1" x14ac:dyDescent="0.3">
      <c r="A877" s="664">
        <v>31</v>
      </c>
      <c r="B877" s="665" t="s">
        <v>549</v>
      </c>
      <c r="C877" s="665" t="s">
        <v>2429</v>
      </c>
      <c r="D877" s="746" t="s">
        <v>3285</v>
      </c>
      <c r="E877" s="747" t="s">
        <v>2450</v>
      </c>
      <c r="F877" s="665" t="s">
        <v>2424</v>
      </c>
      <c r="G877" s="665" t="s">
        <v>2509</v>
      </c>
      <c r="H877" s="665" t="s">
        <v>550</v>
      </c>
      <c r="I877" s="665" t="s">
        <v>3254</v>
      </c>
      <c r="J877" s="665" t="s">
        <v>3255</v>
      </c>
      <c r="K877" s="665" t="s">
        <v>3256</v>
      </c>
      <c r="L877" s="666">
        <v>129.47</v>
      </c>
      <c r="M877" s="666">
        <v>129.47</v>
      </c>
      <c r="N877" s="665">
        <v>1</v>
      </c>
      <c r="O877" s="748">
        <v>1</v>
      </c>
      <c r="P877" s="666">
        <v>129.47</v>
      </c>
      <c r="Q877" s="681">
        <v>1</v>
      </c>
      <c r="R877" s="665">
        <v>1</v>
      </c>
      <c r="S877" s="681">
        <v>1</v>
      </c>
      <c r="T877" s="748">
        <v>1</v>
      </c>
      <c r="U877" s="704">
        <v>1</v>
      </c>
    </row>
    <row r="878" spans="1:21" ht="14.4" customHeight="1" x14ac:dyDescent="0.3">
      <c r="A878" s="664">
        <v>31</v>
      </c>
      <c r="B878" s="665" t="s">
        <v>549</v>
      </c>
      <c r="C878" s="665" t="s">
        <v>2429</v>
      </c>
      <c r="D878" s="746" t="s">
        <v>3285</v>
      </c>
      <c r="E878" s="747" t="s">
        <v>2450</v>
      </c>
      <c r="F878" s="665" t="s">
        <v>2424</v>
      </c>
      <c r="G878" s="665" t="s">
        <v>2455</v>
      </c>
      <c r="H878" s="665" t="s">
        <v>1188</v>
      </c>
      <c r="I878" s="665" t="s">
        <v>2456</v>
      </c>
      <c r="J878" s="665" t="s">
        <v>1345</v>
      </c>
      <c r="K878" s="665" t="s">
        <v>2457</v>
      </c>
      <c r="L878" s="666">
        <v>543.39</v>
      </c>
      <c r="M878" s="666">
        <v>1630.17</v>
      </c>
      <c r="N878" s="665">
        <v>3</v>
      </c>
      <c r="O878" s="748">
        <v>2</v>
      </c>
      <c r="P878" s="666"/>
      <c r="Q878" s="681">
        <v>0</v>
      </c>
      <c r="R878" s="665"/>
      <c r="S878" s="681">
        <v>0</v>
      </c>
      <c r="T878" s="748"/>
      <c r="U878" s="704">
        <v>0</v>
      </c>
    </row>
    <row r="879" spans="1:21" ht="14.4" customHeight="1" x14ac:dyDescent="0.3">
      <c r="A879" s="664">
        <v>31</v>
      </c>
      <c r="B879" s="665" t="s">
        <v>549</v>
      </c>
      <c r="C879" s="665" t="s">
        <v>2429</v>
      </c>
      <c r="D879" s="746" t="s">
        <v>3285</v>
      </c>
      <c r="E879" s="747" t="s">
        <v>2450</v>
      </c>
      <c r="F879" s="665" t="s">
        <v>2424</v>
      </c>
      <c r="G879" s="665" t="s">
        <v>2455</v>
      </c>
      <c r="H879" s="665" t="s">
        <v>1188</v>
      </c>
      <c r="I879" s="665" t="s">
        <v>2515</v>
      </c>
      <c r="J879" s="665" t="s">
        <v>1345</v>
      </c>
      <c r="K879" s="665" t="s">
        <v>2250</v>
      </c>
      <c r="L879" s="666">
        <v>815.1</v>
      </c>
      <c r="M879" s="666">
        <v>1630.2</v>
      </c>
      <c r="N879" s="665">
        <v>2</v>
      </c>
      <c r="O879" s="748">
        <v>1</v>
      </c>
      <c r="P879" s="666">
        <v>1630.2</v>
      </c>
      <c r="Q879" s="681">
        <v>1</v>
      </c>
      <c r="R879" s="665">
        <v>2</v>
      </c>
      <c r="S879" s="681">
        <v>1</v>
      </c>
      <c r="T879" s="748">
        <v>1</v>
      </c>
      <c r="U879" s="704">
        <v>1</v>
      </c>
    </row>
    <row r="880" spans="1:21" ht="14.4" customHeight="1" x14ac:dyDescent="0.3">
      <c r="A880" s="664">
        <v>31</v>
      </c>
      <c r="B880" s="665" t="s">
        <v>549</v>
      </c>
      <c r="C880" s="665" t="s">
        <v>2429</v>
      </c>
      <c r="D880" s="746" t="s">
        <v>3285</v>
      </c>
      <c r="E880" s="747" t="s">
        <v>2450</v>
      </c>
      <c r="F880" s="665" t="s">
        <v>2424</v>
      </c>
      <c r="G880" s="665" t="s">
        <v>2455</v>
      </c>
      <c r="H880" s="665" t="s">
        <v>1188</v>
      </c>
      <c r="I880" s="665" t="s">
        <v>2606</v>
      </c>
      <c r="J880" s="665" t="s">
        <v>1345</v>
      </c>
      <c r="K880" s="665" t="s">
        <v>2607</v>
      </c>
      <c r="L880" s="666">
        <v>1154.68</v>
      </c>
      <c r="M880" s="666">
        <v>2309.36</v>
      </c>
      <c r="N880" s="665">
        <v>2</v>
      </c>
      <c r="O880" s="748">
        <v>1</v>
      </c>
      <c r="P880" s="666">
        <v>2309.36</v>
      </c>
      <c r="Q880" s="681">
        <v>1</v>
      </c>
      <c r="R880" s="665">
        <v>2</v>
      </c>
      <c r="S880" s="681">
        <v>1</v>
      </c>
      <c r="T880" s="748">
        <v>1</v>
      </c>
      <c r="U880" s="704">
        <v>1</v>
      </c>
    </row>
    <row r="881" spans="1:21" ht="14.4" customHeight="1" x14ac:dyDescent="0.3">
      <c r="A881" s="664">
        <v>31</v>
      </c>
      <c r="B881" s="665" t="s">
        <v>549</v>
      </c>
      <c r="C881" s="665" t="s">
        <v>2429</v>
      </c>
      <c r="D881" s="746" t="s">
        <v>3285</v>
      </c>
      <c r="E881" s="747" t="s">
        <v>2450</v>
      </c>
      <c r="F881" s="665" t="s">
        <v>2424</v>
      </c>
      <c r="G881" s="665" t="s">
        <v>2455</v>
      </c>
      <c r="H881" s="665" t="s">
        <v>1188</v>
      </c>
      <c r="I881" s="665" t="s">
        <v>3182</v>
      </c>
      <c r="J881" s="665" t="s">
        <v>1341</v>
      </c>
      <c r="K881" s="665" t="s">
        <v>2249</v>
      </c>
      <c r="L881" s="666">
        <v>1385.62</v>
      </c>
      <c r="M881" s="666">
        <v>4156.8599999999997</v>
      </c>
      <c r="N881" s="665">
        <v>3</v>
      </c>
      <c r="O881" s="748">
        <v>1</v>
      </c>
      <c r="P881" s="666">
        <v>4156.8599999999997</v>
      </c>
      <c r="Q881" s="681">
        <v>1</v>
      </c>
      <c r="R881" s="665">
        <v>3</v>
      </c>
      <c r="S881" s="681">
        <v>1</v>
      </c>
      <c r="T881" s="748">
        <v>1</v>
      </c>
      <c r="U881" s="704">
        <v>1</v>
      </c>
    </row>
    <row r="882" spans="1:21" ht="14.4" customHeight="1" x14ac:dyDescent="0.3">
      <c r="A882" s="664">
        <v>31</v>
      </c>
      <c r="B882" s="665" t="s">
        <v>549</v>
      </c>
      <c r="C882" s="665" t="s">
        <v>2429</v>
      </c>
      <c r="D882" s="746" t="s">
        <v>3285</v>
      </c>
      <c r="E882" s="747" t="s">
        <v>2450</v>
      </c>
      <c r="F882" s="665" t="s">
        <v>2424</v>
      </c>
      <c r="G882" s="665" t="s">
        <v>2519</v>
      </c>
      <c r="H882" s="665" t="s">
        <v>1188</v>
      </c>
      <c r="I882" s="665" t="s">
        <v>1197</v>
      </c>
      <c r="J882" s="665" t="s">
        <v>578</v>
      </c>
      <c r="K882" s="665" t="s">
        <v>2315</v>
      </c>
      <c r="L882" s="666">
        <v>36.54</v>
      </c>
      <c r="M882" s="666">
        <v>36.54</v>
      </c>
      <c r="N882" s="665">
        <v>1</v>
      </c>
      <c r="O882" s="748">
        <v>1</v>
      </c>
      <c r="P882" s="666">
        <v>36.54</v>
      </c>
      <c r="Q882" s="681">
        <v>1</v>
      </c>
      <c r="R882" s="665">
        <v>1</v>
      </c>
      <c r="S882" s="681">
        <v>1</v>
      </c>
      <c r="T882" s="748">
        <v>1</v>
      </c>
      <c r="U882" s="704">
        <v>1</v>
      </c>
    </row>
    <row r="883" spans="1:21" ht="14.4" customHeight="1" x14ac:dyDescent="0.3">
      <c r="A883" s="664">
        <v>31</v>
      </c>
      <c r="B883" s="665" t="s">
        <v>549</v>
      </c>
      <c r="C883" s="665" t="s">
        <v>2429</v>
      </c>
      <c r="D883" s="746" t="s">
        <v>3285</v>
      </c>
      <c r="E883" s="747" t="s">
        <v>2450</v>
      </c>
      <c r="F883" s="665" t="s">
        <v>2424</v>
      </c>
      <c r="G883" s="665" t="s">
        <v>2519</v>
      </c>
      <c r="H883" s="665" t="s">
        <v>550</v>
      </c>
      <c r="I883" s="665" t="s">
        <v>2520</v>
      </c>
      <c r="J883" s="665" t="s">
        <v>578</v>
      </c>
      <c r="K883" s="665" t="s">
        <v>2521</v>
      </c>
      <c r="L883" s="666">
        <v>36.54</v>
      </c>
      <c r="M883" s="666">
        <v>36.54</v>
      </c>
      <c r="N883" s="665">
        <v>1</v>
      </c>
      <c r="O883" s="748">
        <v>1</v>
      </c>
      <c r="P883" s="666"/>
      <c r="Q883" s="681">
        <v>0</v>
      </c>
      <c r="R883" s="665"/>
      <c r="S883" s="681">
        <v>0</v>
      </c>
      <c r="T883" s="748"/>
      <c r="U883" s="704">
        <v>0</v>
      </c>
    </row>
    <row r="884" spans="1:21" ht="14.4" customHeight="1" x14ac:dyDescent="0.3">
      <c r="A884" s="664">
        <v>31</v>
      </c>
      <c r="B884" s="665" t="s">
        <v>549</v>
      </c>
      <c r="C884" s="665" t="s">
        <v>2429</v>
      </c>
      <c r="D884" s="746" t="s">
        <v>3285</v>
      </c>
      <c r="E884" s="747" t="s">
        <v>2450</v>
      </c>
      <c r="F884" s="665" t="s">
        <v>2424</v>
      </c>
      <c r="G884" s="665" t="s">
        <v>2458</v>
      </c>
      <c r="H884" s="665" t="s">
        <v>550</v>
      </c>
      <c r="I884" s="665" t="s">
        <v>696</v>
      </c>
      <c r="J884" s="665" t="s">
        <v>2459</v>
      </c>
      <c r="K884" s="665" t="s">
        <v>2460</v>
      </c>
      <c r="L884" s="666">
        <v>0</v>
      </c>
      <c r="M884" s="666">
        <v>0</v>
      </c>
      <c r="N884" s="665">
        <v>6</v>
      </c>
      <c r="O884" s="748">
        <v>3</v>
      </c>
      <c r="P884" s="666">
        <v>0</v>
      </c>
      <c r="Q884" s="681"/>
      <c r="R884" s="665">
        <v>6</v>
      </c>
      <c r="S884" s="681">
        <v>1</v>
      </c>
      <c r="T884" s="748">
        <v>3</v>
      </c>
      <c r="U884" s="704">
        <v>1</v>
      </c>
    </row>
    <row r="885" spans="1:21" ht="14.4" customHeight="1" x14ac:dyDescent="0.3">
      <c r="A885" s="664">
        <v>31</v>
      </c>
      <c r="B885" s="665" t="s">
        <v>549</v>
      </c>
      <c r="C885" s="665" t="s">
        <v>2429</v>
      </c>
      <c r="D885" s="746" t="s">
        <v>3285</v>
      </c>
      <c r="E885" s="747" t="s">
        <v>2450</v>
      </c>
      <c r="F885" s="665" t="s">
        <v>2424</v>
      </c>
      <c r="G885" s="665" t="s">
        <v>2537</v>
      </c>
      <c r="H885" s="665" t="s">
        <v>550</v>
      </c>
      <c r="I885" s="665" t="s">
        <v>1390</v>
      </c>
      <c r="J885" s="665" t="s">
        <v>1387</v>
      </c>
      <c r="K885" s="665" t="s">
        <v>2538</v>
      </c>
      <c r="L885" s="666">
        <v>186.27</v>
      </c>
      <c r="M885" s="666">
        <v>558.81000000000006</v>
      </c>
      <c r="N885" s="665">
        <v>3</v>
      </c>
      <c r="O885" s="748">
        <v>2</v>
      </c>
      <c r="P885" s="666">
        <v>372.54</v>
      </c>
      <c r="Q885" s="681">
        <v>0.66666666666666663</v>
      </c>
      <c r="R885" s="665">
        <v>2</v>
      </c>
      <c r="S885" s="681">
        <v>0.66666666666666663</v>
      </c>
      <c r="T885" s="748">
        <v>1</v>
      </c>
      <c r="U885" s="704">
        <v>0.5</v>
      </c>
    </row>
    <row r="886" spans="1:21" ht="14.4" customHeight="1" x14ac:dyDescent="0.3">
      <c r="A886" s="664">
        <v>31</v>
      </c>
      <c r="B886" s="665" t="s">
        <v>549</v>
      </c>
      <c r="C886" s="665" t="s">
        <v>2429</v>
      </c>
      <c r="D886" s="746" t="s">
        <v>3285</v>
      </c>
      <c r="E886" s="747" t="s">
        <v>2450</v>
      </c>
      <c r="F886" s="665" t="s">
        <v>2424</v>
      </c>
      <c r="G886" s="665" t="s">
        <v>2542</v>
      </c>
      <c r="H886" s="665" t="s">
        <v>1188</v>
      </c>
      <c r="I886" s="665" t="s">
        <v>1202</v>
      </c>
      <c r="J886" s="665" t="s">
        <v>1203</v>
      </c>
      <c r="K886" s="665" t="s">
        <v>2317</v>
      </c>
      <c r="L886" s="666">
        <v>31.32</v>
      </c>
      <c r="M886" s="666">
        <v>62.64</v>
      </c>
      <c r="N886" s="665">
        <v>2</v>
      </c>
      <c r="O886" s="748">
        <v>0.5</v>
      </c>
      <c r="P886" s="666">
        <v>62.64</v>
      </c>
      <c r="Q886" s="681">
        <v>1</v>
      </c>
      <c r="R886" s="665">
        <v>2</v>
      </c>
      <c r="S886" s="681">
        <v>1</v>
      </c>
      <c r="T886" s="748">
        <v>0.5</v>
      </c>
      <c r="U886" s="704">
        <v>1</v>
      </c>
    </row>
    <row r="887" spans="1:21" ht="14.4" customHeight="1" x14ac:dyDescent="0.3">
      <c r="A887" s="664">
        <v>31</v>
      </c>
      <c r="B887" s="665" t="s">
        <v>549</v>
      </c>
      <c r="C887" s="665" t="s">
        <v>2429</v>
      </c>
      <c r="D887" s="746" t="s">
        <v>3285</v>
      </c>
      <c r="E887" s="747" t="s">
        <v>2450</v>
      </c>
      <c r="F887" s="665" t="s">
        <v>2426</v>
      </c>
      <c r="G887" s="665" t="s">
        <v>2461</v>
      </c>
      <c r="H887" s="665" t="s">
        <v>550</v>
      </c>
      <c r="I887" s="665" t="s">
        <v>2798</v>
      </c>
      <c r="J887" s="665" t="s">
        <v>2799</v>
      </c>
      <c r="K887" s="665" t="s">
        <v>2800</v>
      </c>
      <c r="L887" s="666">
        <v>35</v>
      </c>
      <c r="M887" s="666">
        <v>70</v>
      </c>
      <c r="N887" s="665">
        <v>2</v>
      </c>
      <c r="O887" s="748">
        <v>1</v>
      </c>
      <c r="P887" s="666">
        <v>70</v>
      </c>
      <c r="Q887" s="681">
        <v>1</v>
      </c>
      <c r="R887" s="665">
        <v>2</v>
      </c>
      <c r="S887" s="681">
        <v>1</v>
      </c>
      <c r="T887" s="748">
        <v>1</v>
      </c>
      <c r="U887" s="704">
        <v>1</v>
      </c>
    </row>
    <row r="888" spans="1:21" ht="14.4" customHeight="1" x14ac:dyDescent="0.3">
      <c r="A888" s="664">
        <v>31</v>
      </c>
      <c r="B888" s="665" t="s">
        <v>549</v>
      </c>
      <c r="C888" s="665" t="s">
        <v>2429</v>
      </c>
      <c r="D888" s="746" t="s">
        <v>3285</v>
      </c>
      <c r="E888" s="747" t="s">
        <v>2450</v>
      </c>
      <c r="F888" s="665" t="s">
        <v>2426</v>
      </c>
      <c r="G888" s="665" t="s">
        <v>2461</v>
      </c>
      <c r="H888" s="665" t="s">
        <v>550</v>
      </c>
      <c r="I888" s="665" t="s">
        <v>2859</v>
      </c>
      <c r="J888" s="665" t="s">
        <v>2463</v>
      </c>
      <c r="K888" s="665" t="s">
        <v>2860</v>
      </c>
      <c r="L888" s="666">
        <v>24.77</v>
      </c>
      <c r="M888" s="666">
        <v>817.40999999999974</v>
      </c>
      <c r="N888" s="665">
        <v>33</v>
      </c>
      <c r="O888" s="748">
        <v>33</v>
      </c>
      <c r="P888" s="666">
        <v>668.78999999999974</v>
      </c>
      <c r="Q888" s="681">
        <v>0.81818181818181812</v>
      </c>
      <c r="R888" s="665">
        <v>27</v>
      </c>
      <c r="S888" s="681">
        <v>0.81818181818181823</v>
      </c>
      <c r="T888" s="748">
        <v>27</v>
      </c>
      <c r="U888" s="704">
        <v>0.81818181818181823</v>
      </c>
    </row>
    <row r="889" spans="1:21" ht="14.4" customHeight="1" x14ac:dyDescent="0.3">
      <c r="A889" s="664">
        <v>31</v>
      </c>
      <c r="B889" s="665" t="s">
        <v>549</v>
      </c>
      <c r="C889" s="665" t="s">
        <v>2429</v>
      </c>
      <c r="D889" s="746" t="s">
        <v>3285</v>
      </c>
      <c r="E889" s="747" t="s">
        <v>2450</v>
      </c>
      <c r="F889" s="665" t="s">
        <v>2426</v>
      </c>
      <c r="G889" s="665" t="s">
        <v>2469</v>
      </c>
      <c r="H889" s="665" t="s">
        <v>550</v>
      </c>
      <c r="I889" s="665" t="s">
        <v>2552</v>
      </c>
      <c r="J889" s="665" t="s">
        <v>2553</v>
      </c>
      <c r="K889" s="665" t="s">
        <v>2554</v>
      </c>
      <c r="L889" s="666">
        <v>199.5</v>
      </c>
      <c r="M889" s="666">
        <v>199.5</v>
      </c>
      <c r="N889" s="665">
        <v>1</v>
      </c>
      <c r="O889" s="748">
        <v>1</v>
      </c>
      <c r="P889" s="666">
        <v>199.5</v>
      </c>
      <c r="Q889" s="681">
        <v>1</v>
      </c>
      <c r="R889" s="665">
        <v>1</v>
      </c>
      <c r="S889" s="681">
        <v>1</v>
      </c>
      <c r="T889" s="748">
        <v>1</v>
      </c>
      <c r="U889" s="704">
        <v>1</v>
      </c>
    </row>
    <row r="890" spans="1:21" ht="14.4" customHeight="1" x14ac:dyDescent="0.3">
      <c r="A890" s="664">
        <v>31</v>
      </c>
      <c r="B890" s="665" t="s">
        <v>549</v>
      </c>
      <c r="C890" s="665" t="s">
        <v>2429</v>
      </c>
      <c r="D890" s="746" t="s">
        <v>3285</v>
      </c>
      <c r="E890" s="747" t="s">
        <v>2450</v>
      </c>
      <c r="F890" s="665" t="s">
        <v>2426</v>
      </c>
      <c r="G890" s="665" t="s">
        <v>2469</v>
      </c>
      <c r="H890" s="665" t="s">
        <v>550</v>
      </c>
      <c r="I890" s="665" t="s">
        <v>2555</v>
      </c>
      <c r="J890" s="665" t="s">
        <v>2556</v>
      </c>
      <c r="K890" s="665" t="s">
        <v>2557</v>
      </c>
      <c r="L890" s="666">
        <v>492.18</v>
      </c>
      <c r="M890" s="666">
        <v>984.36</v>
      </c>
      <c r="N890" s="665">
        <v>2</v>
      </c>
      <c r="O890" s="748">
        <v>2</v>
      </c>
      <c r="P890" s="666">
        <v>492.18</v>
      </c>
      <c r="Q890" s="681">
        <v>0.5</v>
      </c>
      <c r="R890" s="665">
        <v>1</v>
      </c>
      <c r="S890" s="681">
        <v>0.5</v>
      </c>
      <c r="T890" s="748">
        <v>1</v>
      </c>
      <c r="U890" s="704">
        <v>0.5</v>
      </c>
    </row>
    <row r="891" spans="1:21" ht="14.4" customHeight="1" x14ac:dyDescent="0.3">
      <c r="A891" s="664">
        <v>31</v>
      </c>
      <c r="B891" s="665" t="s">
        <v>549</v>
      </c>
      <c r="C891" s="665" t="s">
        <v>2429</v>
      </c>
      <c r="D891" s="746" t="s">
        <v>3285</v>
      </c>
      <c r="E891" s="747" t="s">
        <v>2450</v>
      </c>
      <c r="F891" s="665" t="s">
        <v>2426</v>
      </c>
      <c r="G891" s="665" t="s">
        <v>2469</v>
      </c>
      <c r="H891" s="665" t="s">
        <v>550</v>
      </c>
      <c r="I891" s="665" t="s">
        <v>2801</v>
      </c>
      <c r="J891" s="665" t="s">
        <v>2802</v>
      </c>
      <c r="K891" s="665" t="s">
        <v>2803</v>
      </c>
      <c r="L891" s="666">
        <v>2296.87</v>
      </c>
      <c r="M891" s="666">
        <v>2296.87</v>
      </c>
      <c r="N891" s="665">
        <v>1</v>
      </c>
      <c r="O891" s="748">
        <v>1</v>
      </c>
      <c r="P891" s="666">
        <v>2296.87</v>
      </c>
      <c r="Q891" s="681">
        <v>1</v>
      </c>
      <c r="R891" s="665">
        <v>1</v>
      </c>
      <c r="S891" s="681">
        <v>1</v>
      </c>
      <c r="T891" s="748">
        <v>1</v>
      </c>
      <c r="U891" s="704">
        <v>1</v>
      </c>
    </row>
    <row r="892" spans="1:21" ht="14.4" customHeight="1" x14ac:dyDescent="0.3">
      <c r="A892" s="664">
        <v>31</v>
      </c>
      <c r="B892" s="665" t="s">
        <v>549</v>
      </c>
      <c r="C892" s="665" t="s">
        <v>2429</v>
      </c>
      <c r="D892" s="746" t="s">
        <v>3285</v>
      </c>
      <c r="E892" s="747" t="s">
        <v>2450</v>
      </c>
      <c r="F892" s="665" t="s">
        <v>2426</v>
      </c>
      <c r="G892" s="665" t="s">
        <v>2469</v>
      </c>
      <c r="H892" s="665" t="s">
        <v>550</v>
      </c>
      <c r="I892" s="665" t="s">
        <v>2561</v>
      </c>
      <c r="J892" s="665" t="s">
        <v>2562</v>
      </c>
      <c r="K892" s="665" t="s">
        <v>2563</v>
      </c>
      <c r="L892" s="666">
        <v>245.43</v>
      </c>
      <c r="M892" s="666">
        <v>245.43</v>
      </c>
      <c r="N892" s="665">
        <v>1</v>
      </c>
      <c r="O892" s="748">
        <v>1</v>
      </c>
      <c r="P892" s="666">
        <v>245.43</v>
      </c>
      <c r="Q892" s="681">
        <v>1</v>
      </c>
      <c r="R892" s="665">
        <v>1</v>
      </c>
      <c r="S892" s="681">
        <v>1</v>
      </c>
      <c r="T892" s="748">
        <v>1</v>
      </c>
      <c r="U892" s="704">
        <v>1</v>
      </c>
    </row>
    <row r="893" spans="1:21" ht="14.4" customHeight="1" x14ac:dyDescent="0.3">
      <c r="A893" s="664">
        <v>31</v>
      </c>
      <c r="B893" s="665" t="s">
        <v>549</v>
      </c>
      <c r="C893" s="665" t="s">
        <v>2429</v>
      </c>
      <c r="D893" s="746" t="s">
        <v>3285</v>
      </c>
      <c r="E893" s="747" t="s">
        <v>2450</v>
      </c>
      <c r="F893" s="665" t="s">
        <v>2426</v>
      </c>
      <c r="G893" s="665" t="s">
        <v>2469</v>
      </c>
      <c r="H893" s="665" t="s">
        <v>550</v>
      </c>
      <c r="I893" s="665" t="s">
        <v>2804</v>
      </c>
      <c r="J893" s="665" t="s">
        <v>2805</v>
      </c>
      <c r="K893" s="665" t="s">
        <v>2806</v>
      </c>
      <c r="L893" s="666">
        <v>1575</v>
      </c>
      <c r="M893" s="666">
        <v>3150</v>
      </c>
      <c r="N893" s="665">
        <v>2</v>
      </c>
      <c r="O893" s="748">
        <v>2</v>
      </c>
      <c r="P893" s="666">
        <v>3150</v>
      </c>
      <c r="Q893" s="681">
        <v>1</v>
      </c>
      <c r="R893" s="665">
        <v>2</v>
      </c>
      <c r="S893" s="681">
        <v>1</v>
      </c>
      <c r="T893" s="748">
        <v>2</v>
      </c>
      <c r="U893" s="704">
        <v>1</v>
      </c>
    </row>
    <row r="894" spans="1:21" ht="14.4" customHeight="1" x14ac:dyDescent="0.3">
      <c r="A894" s="664">
        <v>31</v>
      </c>
      <c r="B894" s="665" t="s">
        <v>549</v>
      </c>
      <c r="C894" s="665" t="s">
        <v>2429</v>
      </c>
      <c r="D894" s="746" t="s">
        <v>3285</v>
      </c>
      <c r="E894" s="747" t="s">
        <v>2450</v>
      </c>
      <c r="F894" s="665" t="s">
        <v>2426</v>
      </c>
      <c r="G894" s="665" t="s">
        <v>2469</v>
      </c>
      <c r="H894" s="665" t="s">
        <v>550</v>
      </c>
      <c r="I894" s="665" t="s">
        <v>3089</v>
      </c>
      <c r="J894" s="665" t="s">
        <v>3090</v>
      </c>
      <c r="K894" s="665" t="s">
        <v>3091</v>
      </c>
      <c r="L894" s="666">
        <v>250</v>
      </c>
      <c r="M894" s="666">
        <v>250</v>
      </c>
      <c r="N894" s="665">
        <v>1</v>
      </c>
      <c r="O894" s="748">
        <v>1</v>
      </c>
      <c r="P894" s="666"/>
      <c r="Q894" s="681">
        <v>0</v>
      </c>
      <c r="R894" s="665"/>
      <c r="S894" s="681">
        <v>0</v>
      </c>
      <c r="T894" s="748"/>
      <c r="U894" s="704">
        <v>0</v>
      </c>
    </row>
    <row r="895" spans="1:21" ht="14.4" customHeight="1" x14ac:dyDescent="0.3">
      <c r="A895" s="664">
        <v>31</v>
      </c>
      <c r="B895" s="665" t="s">
        <v>549</v>
      </c>
      <c r="C895" s="665" t="s">
        <v>2429</v>
      </c>
      <c r="D895" s="746" t="s">
        <v>3285</v>
      </c>
      <c r="E895" s="747" t="s">
        <v>2450</v>
      </c>
      <c r="F895" s="665" t="s">
        <v>2426</v>
      </c>
      <c r="G895" s="665" t="s">
        <v>2469</v>
      </c>
      <c r="H895" s="665" t="s">
        <v>550</v>
      </c>
      <c r="I895" s="665" t="s">
        <v>2807</v>
      </c>
      <c r="J895" s="665" t="s">
        <v>2565</v>
      </c>
      <c r="K895" s="665" t="s">
        <v>2808</v>
      </c>
      <c r="L895" s="666">
        <v>50.5</v>
      </c>
      <c r="M895" s="666">
        <v>50.5</v>
      </c>
      <c r="N895" s="665">
        <v>1</v>
      </c>
      <c r="O895" s="748">
        <v>1</v>
      </c>
      <c r="P895" s="666">
        <v>50.5</v>
      </c>
      <c r="Q895" s="681">
        <v>1</v>
      </c>
      <c r="R895" s="665">
        <v>1</v>
      </c>
      <c r="S895" s="681">
        <v>1</v>
      </c>
      <c r="T895" s="748">
        <v>1</v>
      </c>
      <c r="U895" s="704">
        <v>1</v>
      </c>
    </row>
    <row r="896" spans="1:21" ht="14.4" customHeight="1" x14ac:dyDescent="0.3">
      <c r="A896" s="664">
        <v>31</v>
      </c>
      <c r="B896" s="665" t="s">
        <v>549</v>
      </c>
      <c r="C896" s="665" t="s">
        <v>2429</v>
      </c>
      <c r="D896" s="746" t="s">
        <v>3285</v>
      </c>
      <c r="E896" s="747" t="s">
        <v>2450</v>
      </c>
      <c r="F896" s="665" t="s">
        <v>2426</v>
      </c>
      <c r="G896" s="665" t="s">
        <v>2469</v>
      </c>
      <c r="H896" s="665" t="s">
        <v>550</v>
      </c>
      <c r="I896" s="665" t="s">
        <v>2564</v>
      </c>
      <c r="J896" s="665" t="s">
        <v>2565</v>
      </c>
      <c r="K896" s="665" t="s">
        <v>2566</v>
      </c>
      <c r="L896" s="666">
        <v>58.5</v>
      </c>
      <c r="M896" s="666">
        <v>58.5</v>
      </c>
      <c r="N896" s="665">
        <v>1</v>
      </c>
      <c r="O896" s="748">
        <v>1</v>
      </c>
      <c r="P896" s="666"/>
      <c r="Q896" s="681">
        <v>0</v>
      </c>
      <c r="R896" s="665"/>
      <c r="S896" s="681">
        <v>0</v>
      </c>
      <c r="T896" s="748"/>
      <c r="U896" s="704">
        <v>0</v>
      </c>
    </row>
    <row r="897" spans="1:21" ht="14.4" customHeight="1" x14ac:dyDescent="0.3">
      <c r="A897" s="664">
        <v>31</v>
      </c>
      <c r="B897" s="665" t="s">
        <v>549</v>
      </c>
      <c r="C897" s="665" t="s">
        <v>2429</v>
      </c>
      <c r="D897" s="746" t="s">
        <v>3285</v>
      </c>
      <c r="E897" s="747" t="s">
        <v>2450</v>
      </c>
      <c r="F897" s="665" t="s">
        <v>2426</v>
      </c>
      <c r="G897" s="665" t="s">
        <v>2469</v>
      </c>
      <c r="H897" s="665" t="s">
        <v>550</v>
      </c>
      <c r="I897" s="665" t="s">
        <v>2470</v>
      </c>
      <c r="J897" s="665" t="s">
        <v>2471</v>
      </c>
      <c r="K897" s="665" t="s">
        <v>2472</v>
      </c>
      <c r="L897" s="666">
        <v>971.25</v>
      </c>
      <c r="M897" s="666">
        <v>2913.75</v>
      </c>
      <c r="N897" s="665">
        <v>3</v>
      </c>
      <c r="O897" s="748">
        <v>3</v>
      </c>
      <c r="P897" s="666">
        <v>2913.75</v>
      </c>
      <c r="Q897" s="681">
        <v>1</v>
      </c>
      <c r="R897" s="665">
        <v>3</v>
      </c>
      <c r="S897" s="681">
        <v>1</v>
      </c>
      <c r="T897" s="748">
        <v>3</v>
      </c>
      <c r="U897" s="704">
        <v>1</v>
      </c>
    </row>
    <row r="898" spans="1:21" ht="14.4" customHeight="1" x14ac:dyDescent="0.3">
      <c r="A898" s="664">
        <v>31</v>
      </c>
      <c r="B898" s="665" t="s">
        <v>549</v>
      </c>
      <c r="C898" s="665" t="s">
        <v>2429</v>
      </c>
      <c r="D898" s="746" t="s">
        <v>3285</v>
      </c>
      <c r="E898" s="747" t="s">
        <v>2450</v>
      </c>
      <c r="F898" s="665" t="s">
        <v>2426</v>
      </c>
      <c r="G898" s="665" t="s">
        <v>2469</v>
      </c>
      <c r="H898" s="665" t="s">
        <v>550</v>
      </c>
      <c r="I898" s="665" t="s">
        <v>3041</v>
      </c>
      <c r="J898" s="665" t="s">
        <v>3042</v>
      </c>
      <c r="K898" s="665" t="s">
        <v>3043</v>
      </c>
      <c r="L898" s="666">
        <v>1000</v>
      </c>
      <c r="M898" s="666">
        <v>2000</v>
      </c>
      <c r="N898" s="665">
        <v>2</v>
      </c>
      <c r="O898" s="748">
        <v>2</v>
      </c>
      <c r="P898" s="666"/>
      <c r="Q898" s="681">
        <v>0</v>
      </c>
      <c r="R898" s="665"/>
      <c r="S898" s="681">
        <v>0</v>
      </c>
      <c r="T898" s="748"/>
      <c r="U898" s="704">
        <v>0</v>
      </c>
    </row>
    <row r="899" spans="1:21" ht="14.4" customHeight="1" x14ac:dyDescent="0.3">
      <c r="A899" s="664">
        <v>31</v>
      </c>
      <c r="B899" s="665" t="s">
        <v>549</v>
      </c>
      <c r="C899" s="665" t="s">
        <v>2429</v>
      </c>
      <c r="D899" s="746" t="s">
        <v>3285</v>
      </c>
      <c r="E899" s="747" t="s">
        <v>2450</v>
      </c>
      <c r="F899" s="665" t="s">
        <v>2426</v>
      </c>
      <c r="G899" s="665" t="s">
        <v>2469</v>
      </c>
      <c r="H899" s="665" t="s">
        <v>550</v>
      </c>
      <c r="I899" s="665" t="s">
        <v>2975</v>
      </c>
      <c r="J899" s="665" t="s">
        <v>2976</v>
      </c>
      <c r="K899" s="665" t="s">
        <v>2977</v>
      </c>
      <c r="L899" s="666">
        <v>600</v>
      </c>
      <c r="M899" s="666">
        <v>1800</v>
      </c>
      <c r="N899" s="665">
        <v>3</v>
      </c>
      <c r="O899" s="748">
        <v>3</v>
      </c>
      <c r="P899" s="666">
        <v>600</v>
      </c>
      <c r="Q899" s="681">
        <v>0.33333333333333331</v>
      </c>
      <c r="R899" s="665">
        <v>1</v>
      </c>
      <c r="S899" s="681">
        <v>0.33333333333333331</v>
      </c>
      <c r="T899" s="748">
        <v>1</v>
      </c>
      <c r="U899" s="704">
        <v>0.33333333333333331</v>
      </c>
    </row>
    <row r="900" spans="1:21" ht="14.4" customHeight="1" x14ac:dyDescent="0.3">
      <c r="A900" s="664">
        <v>31</v>
      </c>
      <c r="B900" s="665" t="s">
        <v>549</v>
      </c>
      <c r="C900" s="665" t="s">
        <v>2429</v>
      </c>
      <c r="D900" s="746" t="s">
        <v>3285</v>
      </c>
      <c r="E900" s="747" t="s">
        <v>2450</v>
      </c>
      <c r="F900" s="665" t="s">
        <v>2426</v>
      </c>
      <c r="G900" s="665" t="s">
        <v>2469</v>
      </c>
      <c r="H900" s="665" t="s">
        <v>550</v>
      </c>
      <c r="I900" s="665" t="s">
        <v>2567</v>
      </c>
      <c r="J900" s="665" t="s">
        <v>2568</v>
      </c>
      <c r="K900" s="665" t="s">
        <v>2569</v>
      </c>
      <c r="L900" s="666">
        <v>350</v>
      </c>
      <c r="M900" s="666">
        <v>1400</v>
      </c>
      <c r="N900" s="665">
        <v>4</v>
      </c>
      <c r="O900" s="748">
        <v>4</v>
      </c>
      <c r="P900" s="666">
        <v>1400</v>
      </c>
      <c r="Q900" s="681">
        <v>1</v>
      </c>
      <c r="R900" s="665">
        <v>4</v>
      </c>
      <c r="S900" s="681">
        <v>1</v>
      </c>
      <c r="T900" s="748">
        <v>4</v>
      </c>
      <c r="U900" s="704">
        <v>1</v>
      </c>
    </row>
    <row r="901" spans="1:21" ht="14.4" customHeight="1" x14ac:dyDescent="0.3">
      <c r="A901" s="664">
        <v>31</v>
      </c>
      <c r="B901" s="665" t="s">
        <v>549</v>
      </c>
      <c r="C901" s="665" t="s">
        <v>2429</v>
      </c>
      <c r="D901" s="746" t="s">
        <v>3285</v>
      </c>
      <c r="E901" s="747" t="s">
        <v>2450</v>
      </c>
      <c r="F901" s="665" t="s">
        <v>2426</v>
      </c>
      <c r="G901" s="665" t="s">
        <v>2469</v>
      </c>
      <c r="H901" s="665" t="s">
        <v>550</v>
      </c>
      <c r="I901" s="665" t="s">
        <v>2570</v>
      </c>
      <c r="J901" s="665" t="s">
        <v>2565</v>
      </c>
      <c r="K901" s="665" t="s">
        <v>2571</v>
      </c>
      <c r="L901" s="666">
        <v>58.5</v>
      </c>
      <c r="M901" s="666">
        <v>58.5</v>
      </c>
      <c r="N901" s="665">
        <v>1</v>
      </c>
      <c r="O901" s="748">
        <v>1</v>
      </c>
      <c r="P901" s="666">
        <v>58.5</v>
      </c>
      <c r="Q901" s="681">
        <v>1</v>
      </c>
      <c r="R901" s="665">
        <v>1</v>
      </c>
      <c r="S901" s="681">
        <v>1</v>
      </c>
      <c r="T901" s="748">
        <v>1</v>
      </c>
      <c r="U901" s="704">
        <v>1</v>
      </c>
    </row>
    <row r="902" spans="1:21" ht="14.4" customHeight="1" x14ac:dyDescent="0.3">
      <c r="A902" s="664">
        <v>31</v>
      </c>
      <c r="B902" s="665" t="s">
        <v>549</v>
      </c>
      <c r="C902" s="665" t="s">
        <v>2429</v>
      </c>
      <c r="D902" s="746" t="s">
        <v>3285</v>
      </c>
      <c r="E902" s="747" t="s">
        <v>2450</v>
      </c>
      <c r="F902" s="665" t="s">
        <v>2426</v>
      </c>
      <c r="G902" s="665" t="s">
        <v>2469</v>
      </c>
      <c r="H902" s="665" t="s">
        <v>550</v>
      </c>
      <c r="I902" s="665" t="s">
        <v>3257</v>
      </c>
      <c r="J902" s="665" t="s">
        <v>3258</v>
      </c>
      <c r="K902" s="665" t="s">
        <v>3259</v>
      </c>
      <c r="L902" s="666">
        <v>1243.8699999999999</v>
      </c>
      <c r="M902" s="666">
        <v>1243.8699999999999</v>
      </c>
      <c r="N902" s="665">
        <v>1</v>
      </c>
      <c r="O902" s="748">
        <v>1</v>
      </c>
      <c r="P902" s="666"/>
      <c r="Q902" s="681">
        <v>0</v>
      </c>
      <c r="R902" s="665"/>
      <c r="S902" s="681">
        <v>0</v>
      </c>
      <c r="T902" s="748"/>
      <c r="U902" s="704">
        <v>0</v>
      </c>
    </row>
    <row r="903" spans="1:21" ht="14.4" customHeight="1" x14ac:dyDescent="0.3">
      <c r="A903" s="664">
        <v>31</v>
      </c>
      <c r="B903" s="665" t="s">
        <v>549</v>
      </c>
      <c r="C903" s="665" t="s">
        <v>2429</v>
      </c>
      <c r="D903" s="746" t="s">
        <v>3285</v>
      </c>
      <c r="E903" s="747" t="s">
        <v>2450</v>
      </c>
      <c r="F903" s="665" t="s">
        <v>2426</v>
      </c>
      <c r="G903" s="665" t="s">
        <v>2469</v>
      </c>
      <c r="H903" s="665" t="s">
        <v>550</v>
      </c>
      <c r="I903" s="665" t="s">
        <v>3260</v>
      </c>
      <c r="J903" s="665" t="s">
        <v>3261</v>
      </c>
      <c r="K903" s="665" t="s">
        <v>3262</v>
      </c>
      <c r="L903" s="666">
        <v>350</v>
      </c>
      <c r="M903" s="666">
        <v>350</v>
      </c>
      <c r="N903" s="665">
        <v>1</v>
      </c>
      <c r="O903" s="748">
        <v>1</v>
      </c>
      <c r="P903" s="666">
        <v>350</v>
      </c>
      <c r="Q903" s="681">
        <v>1</v>
      </c>
      <c r="R903" s="665">
        <v>1</v>
      </c>
      <c r="S903" s="681">
        <v>1</v>
      </c>
      <c r="T903" s="748">
        <v>1</v>
      </c>
      <c r="U903" s="704">
        <v>1</v>
      </c>
    </row>
    <row r="904" spans="1:21" ht="14.4" customHeight="1" x14ac:dyDescent="0.3">
      <c r="A904" s="664">
        <v>31</v>
      </c>
      <c r="B904" s="665" t="s">
        <v>549</v>
      </c>
      <c r="C904" s="665" t="s">
        <v>2429</v>
      </c>
      <c r="D904" s="746" t="s">
        <v>3285</v>
      </c>
      <c r="E904" s="747" t="s">
        <v>2450</v>
      </c>
      <c r="F904" s="665" t="s">
        <v>2426</v>
      </c>
      <c r="G904" s="665" t="s">
        <v>2469</v>
      </c>
      <c r="H904" s="665" t="s">
        <v>550</v>
      </c>
      <c r="I904" s="665" t="s">
        <v>2832</v>
      </c>
      <c r="J904" s="665" t="s">
        <v>2833</v>
      </c>
      <c r="K904" s="665" t="s">
        <v>2834</v>
      </c>
      <c r="L904" s="666">
        <v>600</v>
      </c>
      <c r="M904" s="666">
        <v>600</v>
      </c>
      <c r="N904" s="665">
        <v>1</v>
      </c>
      <c r="O904" s="748">
        <v>1</v>
      </c>
      <c r="P904" s="666">
        <v>600</v>
      </c>
      <c r="Q904" s="681">
        <v>1</v>
      </c>
      <c r="R904" s="665">
        <v>1</v>
      </c>
      <c r="S904" s="681">
        <v>1</v>
      </c>
      <c r="T904" s="748">
        <v>1</v>
      </c>
      <c r="U904" s="704">
        <v>1</v>
      </c>
    </row>
    <row r="905" spans="1:21" ht="14.4" customHeight="1" x14ac:dyDescent="0.3">
      <c r="A905" s="664">
        <v>31</v>
      </c>
      <c r="B905" s="665" t="s">
        <v>549</v>
      </c>
      <c r="C905" s="665" t="s">
        <v>2429</v>
      </c>
      <c r="D905" s="746" t="s">
        <v>3285</v>
      </c>
      <c r="E905" s="747" t="s">
        <v>2450</v>
      </c>
      <c r="F905" s="665" t="s">
        <v>2426</v>
      </c>
      <c r="G905" s="665" t="s">
        <v>2473</v>
      </c>
      <c r="H905" s="665" t="s">
        <v>550</v>
      </c>
      <c r="I905" s="665" t="s">
        <v>2581</v>
      </c>
      <c r="J905" s="665" t="s">
        <v>2582</v>
      </c>
      <c r="K905" s="665" t="s">
        <v>2583</v>
      </c>
      <c r="L905" s="666">
        <v>260</v>
      </c>
      <c r="M905" s="666">
        <v>1040</v>
      </c>
      <c r="N905" s="665">
        <v>4</v>
      </c>
      <c r="O905" s="748">
        <v>2</v>
      </c>
      <c r="P905" s="666">
        <v>1040</v>
      </c>
      <c r="Q905" s="681">
        <v>1</v>
      </c>
      <c r="R905" s="665">
        <v>4</v>
      </c>
      <c r="S905" s="681">
        <v>1</v>
      </c>
      <c r="T905" s="748">
        <v>2</v>
      </c>
      <c r="U905" s="704">
        <v>1</v>
      </c>
    </row>
    <row r="906" spans="1:21" ht="14.4" customHeight="1" x14ac:dyDescent="0.3">
      <c r="A906" s="664">
        <v>31</v>
      </c>
      <c r="B906" s="665" t="s">
        <v>549</v>
      </c>
      <c r="C906" s="665" t="s">
        <v>2429</v>
      </c>
      <c r="D906" s="746" t="s">
        <v>3285</v>
      </c>
      <c r="E906" s="747" t="s">
        <v>2450</v>
      </c>
      <c r="F906" s="665" t="s">
        <v>2426</v>
      </c>
      <c r="G906" s="665" t="s">
        <v>2473</v>
      </c>
      <c r="H906" s="665" t="s">
        <v>550</v>
      </c>
      <c r="I906" s="665" t="s">
        <v>2474</v>
      </c>
      <c r="J906" s="665" t="s">
        <v>2475</v>
      </c>
      <c r="K906" s="665" t="s">
        <v>2476</v>
      </c>
      <c r="L906" s="666">
        <v>200</v>
      </c>
      <c r="M906" s="666">
        <v>400</v>
      </c>
      <c r="N906" s="665">
        <v>2</v>
      </c>
      <c r="O906" s="748">
        <v>1</v>
      </c>
      <c r="P906" s="666">
        <v>400</v>
      </c>
      <c r="Q906" s="681">
        <v>1</v>
      </c>
      <c r="R906" s="665">
        <v>2</v>
      </c>
      <c r="S906" s="681">
        <v>1</v>
      </c>
      <c r="T906" s="748">
        <v>1</v>
      </c>
      <c r="U906" s="704">
        <v>1</v>
      </c>
    </row>
    <row r="907" spans="1:21" ht="14.4" customHeight="1" x14ac:dyDescent="0.3">
      <c r="A907" s="664">
        <v>31</v>
      </c>
      <c r="B907" s="665" t="s">
        <v>549</v>
      </c>
      <c r="C907" s="665" t="s">
        <v>2429</v>
      </c>
      <c r="D907" s="746" t="s">
        <v>3285</v>
      </c>
      <c r="E907" s="747" t="s">
        <v>2450</v>
      </c>
      <c r="F907" s="665" t="s">
        <v>2426</v>
      </c>
      <c r="G907" s="665" t="s">
        <v>2835</v>
      </c>
      <c r="H907" s="665" t="s">
        <v>550</v>
      </c>
      <c r="I907" s="665" t="s">
        <v>2836</v>
      </c>
      <c r="J907" s="665" t="s">
        <v>2837</v>
      </c>
      <c r="K907" s="665" t="s">
        <v>2838</v>
      </c>
      <c r="L907" s="666">
        <v>553.15</v>
      </c>
      <c r="M907" s="666">
        <v>1106.3</v>
      </c>
      <c r="N907" s="665">
        <v>2</v>
      </c>
      <c r="O907" s="748">
        <v>1</v>
      </c>
      <c r="P907" s="666">
        <v>1106.3</v>
      </c>
      <c r="Q907" s="681">
        <v>1</v>
      </c>
      <c r="R907" s="665">
        <v>2</v>
      </c>
      <c r="S907" s="681">
        <v>1</v>
      </c>
      <c r="T907" s="748">
        <v>1</v>
      </c>
      <c r="U907" s="704">
        <v>1</v>
      </c>
    </row>
    <row r="908" spans="1:21" ht="14.4" customHeight="1" x14ac:dyDescent="0.3">
      <c r="A908" s="664">
        <v>31</v>
      </c>
      <c r="B908" s="665" t="s">
        <v>549</v>
      </c>
      <c r="C908" s="665" t="s">
        <v>2429</v>
      </c>
      <c r="D908" s="746" t="s">
        <v>3285</v>
      </c>
      <c r="E908" s="747" t="s">
        <v>2450</v>
      </c>
      <c r="F908" s="665" t="s">
        <v>2426</v>
      </c>
      <c r="G908" s="665" t="s">
        <v>2835</v>
      </c>
      <c r="H908" s="665" t="s">
        <v>550</v>
      </c>
      <c r="I908" s="665" t="s">
        <v>3263</v>
      </c>
      <c r="J908" s="665" t="s">
        <v>3264</v>
      </c>
      <c r="K908" s="665" t="s">
        <v>3265</v>
      </c>
      <c r="L908" s="666">
        <v>331.89</v>
      </c>
      <c r="M908" s="666">
        <v>663.78</v>
      </c>
      <c r="N908" s="665">
        <v>2</v>
      </c>
      <c r="O908" s="748">
        <v>1</v>
      </c>
      <c r="P908" s="666">
        <v>663.78</v>
      </c>
      <c r="Q908" s="681">
        <v>1</v>
      </c>
      <c r="R908" s="665">
        <v>2</v>
      </c>
      <c r="S908" s="681">
        <v>1</v>
      </c>
      <c r="T908" s="748">
        <v>1</v>
      </c>
      <c r="U908" s="704">
        <v>1</v>
      </c>
    </row>
    <row r="909" spans="1:21" ht="14.4" customHeight="1" x14ac:dyDescent="0.3">
      <c r="A909" s="664">
        <v>31</v>
      </c>
      <c r="B909" s="665" t="s">
        <v>549</v>
      </c>
      <c r="C909" s="665" t="s">
        <v>2429</v>
      </c>
      <c r="D909" s="746" t="s">
        <v>3285</v>
      </c>
      <c r="E909" s="747" t="s">
        <v>2451</v>
      </c>
      <c r="F909" s="665" t="s">
        <v>2424</v>
      </c>
      <c r="G909" s="665" t="s">
        <v>2879</v>
      </c>
      <c r="H909" s="665" t="s">
        <v>550</v>
      </c>
      <c r="I909" s="665" t="s">
        <v>3266</v>
      </c>
      <c r="J909" s="665" t="s">
        <v>2881</v>
      </c>
      <c r="K909" s="665" t="s">
        <v>3267</v>
      </c>
      <c r="L909" s="666">
        <v>0</v>
      </c>
      <c r="M909" s="666">
        <v>0</v>
      </c>
      <c r="N909" s="665">
        <v>1</v>
      </c>
      <c r="O909" s="748">
        <v>1</v>
      </c>
      <c r="P909" s="666"/>
      <c r="Q909" s="681"/>
      <c r="R909" s="665"/>
      <c r="S909" s="681">
        <v>0</v>
      </c>
      <c r="T909" s="748"/>
      <c r="U909" s="704">
        <v>0</v>
      </c>
    </row>
    <row r="910" spans="1:21" ht="14.4" customHeight="1" x14ac:dyDescent="0.3">
      <c r="A910" s="664">
        <v>31</v>
      </c>
      <c r="B910" s="665" t="s">
        <v>549</v>
      </c>
      <c r="C910" s="665" t="s">
        <v>2429</v>
      </c>
      <c r="D910" s="746" t="s">
        <v>3285</v>
      </c>
      <c r="E910" s="747" t="s">
        <v>2452</v>
      </c>
      <c r="F910" s="665" t="s">
        <v>2424</v>
      </c>
      <c r="G910" s="665" t="s">
        <v>2455</v>
      </c>
      <c r="H910" s="665" t="s">
        <v>1188</v>
      </c>
      <c r="I910" s="665" t="s">
        <v>2456</v>
      </c>
      <c r="J910" s="665" t="s">
        <v>1345</v>
      </c>
      <c r="K910" s="665" t="s">
        <v>2457</v>
      </c>
      <c r="L910" s="666">
        <v>543.39</v>
      </c>
      <c r="M910" s="666">
        <v>1086.78</v>
      </c>
      <c r="N910" s="665">
        <v>2</v>
      </c>
      <c r="O910" s="748">
        <v>1</v>
      </c>
      <c r="P910" s="666"/>
      <c r="Q910" s="681">
        <v>0</v>
      </c>
      <c r="R910" s="665"/>
      <c r="S910" s="681">
        <v>0</v>
      </c>
      <c r="T910" s="748"/>
      <c r="U910" s="704">
        <v>0</v>
      </c>
    </row>
    <row r="911" spans="1:21" ht="14.4" customHeight="1" x14ac:dyDescent="0.3">
      <c r="A911" s="664">
        <v>31</v>
      </c>
      <c r="B911" s="665" t="s">
        <v>549</v>
      </c>
      <c r="C911" s="665" t="s">
        <v>2429</v>
      </c>
      <c r="D911" s="746" t="s">
        <v>3285</v>
      </c>
      <c r="E911" s="747" t="s">
        <v>2452</v>
      </c>
      <c r="F911" s="665" t="s">
        <v>2424</v>
      </c>
      <c r="G911" s="665" t="s">
        <v>2455</v>
      </c>
      <c r="H911" s="665" t="s">
        <v>1188</v>
      </c>
      <c r="I911" s="665" t="s">
        <v>2516</v>
      </c>
      <c r="J911" s="665" t="s">
        <v>1345</v>
      </c>
      <c r="K911" s="665" t="s">
        <v>2517</v>
      </c>
      <c r="L911" s="666">
        <v>923.74</v>
      </c>
      <c r="M911" s="666">
        <v>923.74</v>
      </c>
      <c r="N911" s="665">
        <v>1</v>
      </c>
      <c r="O911" s="748">
        <v>1</v>
      </c>
      <c r="P911" s="666">
        <v>923.74</v>
      </c>
      <c r="Q911" s="681">
        <v>1</v>
      </c>
      <c r="R911" s="665">
        <v>1</v>
      </c>
      <c r="S911" s="681">
        <v>1</v>
      </c>
      <c r="T911" s="748">
        <v>1</v>
      </c>
      <c r="U911" s="704">
        <v>1</v>
      </c>
    </row>
    <row r="912" spans="1:21" ht="14.4" customHeight="1" x14ac:dyDescent="0.3">
      <c r="A912" s="664">
        <v>31</v>
      </c>
      <c r="B912" s="665" t="s">
        <v>549</v>
      </c>
      <c r="C912" s="665" t="s">
        <v>2429</v>
      </c>
      <c r="D912" s="746" t="s">
        <v>3285</v>
      </c>
      <c r="E912" s="747" t="s">
        <v>2452</v>
      </c>
      <c r="F912" s="665" t="s">
        <v>2424</v>
      </c>
      <c r="G912" s="665" t="s">
        <v>2458</v>
      </c>
      <c r="H912" s="665" t="s">
        <v>550</v>
      </c>
      <c r="I912" s="665" t="s">
        <v>696</v>
      </c>
      <c r="J912" s="665" t="s">
        <v>2459</v>
      </c>
      <c r="K912" s="665" t="s">
        <v>2460</v>
      </c>
      <c r="L912" s="666">
        <v>0</v>
      </c>
      <c r="M912" s="666">
        <v>0</v>
      </c>
      <c r="N912" s="665">
        <v>1</v>
      </c>
      <c r="O912" s="748">
        <v>1</v>
      </c>
      <c r="P912" s="666">
        <v>0</v>
      </c>
      <c r="Q912" s="681"/>
      <c r="R912" s="665">
        <v>1</v>
      </c>
      <c r="S912" s="681">
        <v>1</v>
      </c>
      <c r="T912" s="748">
        <v>1</v>
      </c>
      <c r="U912" s="704">
        <v>1</v>
      </c>
    </row>
    <row r="913" spans="1:21" ht="14.4" customHeight="1" x14ac:dyDescent="0.3">
      <c r="A913" s="664">
        <v>31</v>
      </c>
      <c r="B913" s="665" t="s">
        <v>549</v>
      </c>
      <c r="C913" s="665" t="s">
        <v>2429</v>
      </c>
      <c r="D913" s="746" t="s">
        <v>3285</v>
      </c>
      <c r="E913" s="747" t="s">
        <v>2452</v>
      </c>
      <c r="F913" s="665" t="s">
        <v>2424</v>
      </c>
      <c r="G913" s="665" t="s">
        <v>2537</v>
      </c>
      <c r="H913" s="665" t="s">
        <v>550</v>
      </c>
      <c r="I913" s="665" t="s">
        <v>1390</v>
      </c>
      <c r="J913" s="665" t="s">
        <v>1387</v>
      </c>
      <c r="K913" s="665" t="s">
        <v>2538</v>
      </c>
      <c r="L913" s="666">
        <v>186.27</v>
      </c>
      <c r="M913" s="666">
        <v>372.54</v>
      </c>
      <c r="N913" s="665">
        <v>2</v>
      </c>
      <c r="O913" s="748">
        <v>1</v>
      </c>
      <c r="P913" s="666">
        <v>372.54</v>
      </c>
      <c r="Q913" s="681">
        <v>1</v>
      </c>
      <c r="R913" s="665">
        <v>2</v>
      </c>
      <c r="S913" s="681">
        <v>1</v>
      </c>
      <c r="T913" s="748">
        <v>1</v>
      </c>
      <c r="U913" s="704">
        <v>1</v>
      </c>
    </row>
    <row r="914" spans="1:21" ht="14.4" customHeight="1" x14ac:dyDescent="0.3">
      <c r="A914" s="664">
        <v>31</v>
      </c>
      <c r="B914" s="665" t="s">
        <v>549</v>
      </c>
      <c r="C914" s="665" t="s">
        <v>2429</v>
      </c>
      <c r="D914" s="746" t="s">
        <v>3285</v>
      </c>
      <c r="E914" s="747" t="s">
        <v>2452</v>
      </c>
      <c r="F914" s="665" t="s">
        <v>2424</v>
      </c>
      <c r="G914" s="665" t="s">
        <v>2547</v>
      </c>
      <c r="H914" s="665" t="s">
        <v>550</v>
      </c>
      <c r="I914" s="665" t="s">
        <v>2694</v>
      </c>
      <c r="J914" s="665" t="s">
        <v>2613</v>
      </c>
      <c r="K914" s="665" t="s">
        <v>2695</v>
      </c>
      <c r="L914" s="666">
        <v>50.32</v>
      </c>
      <c r="M914" s="666">
        <v>50.32</v>
      </c>
      <c r="N914" s="665">
        <v>1</v>
      </c>
      <c r="O914" s="748">
        <v>1</v>
      </c>
      <c r="P914" s="666"/>
      <c r="Q914" s="681">
        <v>0</v>
      </c>
      <c r="R914" s="665"/>
      <c r="S914" s="681">
        <v>0</v>
      </c>
      <c r="T914" s="748"/>
      <c r="U914" s="704">
        <v>0</v>
      </c>
    </row>
    <row r="915" spans="1:21" ht="14.4" customHeight="1" x14ac:dyDescent="0.3">
      <c r="A915" s="664">
        <v>31</v>
      </c>
      <c r="B915" s="665" t="s">
        <v>549</v>
      </c>
      <c r="C915" s="665" t="s">
        <v>2429</v>
      </c>
      <c r="D915" s="746" t="s">
        <v>3285</v>
      </c>
      <c r="E915" s="747" t="s">
        <v>2452</v>
      </c>
      <c r="F915" s="665" t="s">
        <v>2426</v>
      </c>
      <c r="G915" s="665" t="s">
        <v>2469</v>
      </c>
      <c r="H915" s="665" t="s">
        <v>550</v>
      </c>
      <c r="I915" s="665" t="s">
        <v>2564</v>
      </c>
      <c r="J915" s="665" t="s">
        <v>2565</v>
      </c>
      <c r="K915" s="665" t="s">
        <v>2566</v>
      </c>
      <c r="L915" s="666">
        <v>58.5</v>
      </c>
      <c r="M915" s="666">
        <v>58.5</v>
      </c>
      <c r="N915" s="665">
        <v>1</v>
      </c>
      <c r="O915" s="748">
        <v>1</v>
      </c>
      <c r="P915" s="666">
        <v>58.5</v>
      </c>
      <c r="Q915" s="681">
        <v>1</v>
      </c>
      <c r="R915" s="665">
        <v>1</v>
      </c>
      <c r="S915" s="681">
        <v>1</v>
      </c>
      <c r="T915" s="748">
        <v>1</v>
      </c>
      <c r="U915" s="704">
        <v>1</v>
      </c>
    </row>
    <row r="916" spans="1:21" ht="14.4" customHeight="1" x14ac:dyDescent="0.3">
      <c r="A916" s="664">
        <v>31</v>
      </c>
      <c r="B916" s="665" t="s">
        <v>549</v>
      </c>
      <c r="C916" s="665" t="s">
        <v>2429</v>
      </c>
      <c r="D916" s="746" t="s">
        <v>3285</v>
      </c>
      <c r="E916" s="747" t="s">
        <v>2452</v>
      </c>
      <c r="F916" s="665" t="s">
        <v>2426</v>
      </c>
      <c r="G916" s="665" t="s">
        <v>2469</v>
      </c>
      <c r="H916" s="665" t="s">
        <v>550</v>
      </c>
      <c r="I916" s="665" t="s">
        <v>2575</v>
      </c>
      <c r="J916" s="665" t="s">
        <v>2576</v>
      </c>
      <c r="K916" s="665" t="s">
        <v>2577</v>
      </c>
      <c r="L916" s="666">
        <v>1000</v>
      </c>
      <c r="M916" s="666">
        <v>1000</v>
      </c>
      <c r="N916" s="665">
        <v>1</v>
      </c>
      <c r="O916" s="748">
        <v>1</v>
      </c>
      <c r="P916" s="666">
        <v>1000</v>
      </c>
      <c r="Q916" s="681">
        <v>1</v>
      </c>
      <c r="R916" s="665">
        <v>1</v>
      </c>
      <c r="S916" s="681">
        <v>1</v>
      </c>
      <c r="T916" s="748">
        <v>1</v>
      </c>
      <c r="U916" s="704">
        <v>1</v>
      </c>
    </row>
    <row r="917" spans="1:21" ht="14.4" customHeight="1" x14ac:dyDescent="0.3">
      <c r="A917" s="664">
        <v>31</v>
      </c>
      <c r="B917" s="665" t="s">
        <v>549</v>
      </c>
      <c r="C917" s="665" t="s">
        <v>2429</v>
      </c>
      <c r="D917" s="746" t="s">
        <v>3285</v>
      </c>
      <c r="E917" s="747" t="s">
        <v>2453</v>
      </c>
      <c r="F917" s="665" t="s">
        <v>2424</v>
      </c>
      <c r="G917" s="665" t="s">
        <v>2454</v>
      </c>
      <c r="H917" s="665" t="s">
        <v>1188</v>
      </c>
      <c r="I917" s="665" t="s">
        <v>1481</v>
      </c>
      <c r="J917" s="665" t="s">
        <v>2088</v>
      </c>
      <c r="K917" s="665" t="s">
        <v>2282</v>
      </c>
      <c r="L917" s="666">
        <v>154.36000000000001</v>
      </c>
      <c r="M917" s="666">
        <v>154.36000000000001</v>
      </c>
      <c r="N917" s="665">
        <v>1</v>
      </c>
      <c r="O917" s="748">
        <v>0.5</v>
      </c>
      <c r="P917" s="666">
        <v>154.36000000000001</v>
      </c>
      <c r="Q917" s="681">
        <v>1</v>
      </c>
      <c r="R917" s="665">
        <v>1</v>
      </c>
      <c r="S917" s="681">
        <v>1</v>
      </c>
      <c r="T917" s="748">
        <v>0.5</v>
      </c>
      <c r="U917" s="704">
        <v>1</v>
      </c>
    </row>
    <row r="918" spans="1:21" ht="14.4" customHeight="1" x14ac:dyDescent="0.3">
      <c r="A918" s="664">
        <v>31</v>
      </c>
      <c r="B918" s="665" t="s">
        <v>549</v>
      </c>
      <c r="C918" s="665" t="s">
        <v>2429</v>
      </c>
      <c r="D918" s="746" t="s">
        <v>3285</v>
      </c>
      <c r="E918" s="747" t="s">
        <v>2453</v>
      </c>
      <c r="F918" s="665" t="s">
        <v>2424</v>
      </c>
      <c r="G918" s="665" t="s">
        <v>2504</v>
      </c>
      <c r="H918" s="665" t="s">
        <v>550</v>
      </c>
      <c r="I918" s="665" t="s">
        <v>1013</v>
      </c>
      <c r="J918" s="665" t="s">
        <v>2505</v>
      </c>
      <c r="K918" s="665" t="s">
        <v>2506</v>
      </c>
      <c r="L918" s="666">
        <v>0</v>
      </c>
      <c r="M918" s="666">
        <v>0</v>
      </c>
      <c r="N918" s="665">
        <v>4</v>
      </c>
      <c r="O918" s="748">
        <v>3</v>
      </c>
      <c r="P918" s="666">
        <v>0</v>
      </c>
      <c r="Q918" s="681"/>
      <c r="R918" s="665">
        <v>4</v>
      </c>
      <c r="S918" s="681">
        <v>1</v>
      </c>
      <c r="T918" s="748">
        <v>3</v>
      </c>
      <c r="U918" s="704">
        <v>1</v>
      </c>
    </row>
    <row r="919" spans="1:21" ht="14.4" customHeight="1" x14ac:dyDescent="0.3">
      <c r="A919" s="664">
        <v>31</v>
      </c>
      <c r="B919" s="665" t="s">
        <v>549</v>
      </c>
      <c r="C919" s="665" t="s">
        <v>2429</v>
      </c>
      <c r="D919" s="746" t="s">
        <v>3285</v>
      </c>
      <c r="E919" s="747" t="s">
        <v>2453</v>
      </c>
      <c r="F919" s="665" t="s">
        <v>2424</v>
      </c>
      <c r="G919" s="665" t="s">
        <v>2507</v>
      </c>
      <c r="H919" s="665" t="s">
        <v>550</v>
      </c>
      <c r="I919" s="665" t="s">
        <v>2652</v>
      </c>
      <c r="J919" s="665" t="s">
        <v>791</v>
      </c>
      <c r="K919" s="665" t="s">
        <v>2653</v>
      </c>
      <c r="L919" s="666">
        <v>0</v>
      </c>
      <c r="M919" s="666">
        <v>0</v>
      </c>
      <c r="N919" s="665">
        <v>2</v>
      </c>
      <c r="O919" s="748">
        <v>1</v>
      </c>
      <c r="P919" s="666">
        <v>0</v>
      </c>
      <c r="Q919" s="681"/>
      <c r="R919" s="665">
        <v>2</v>
      </c>
      <c r="S919" s="681">
        <v>1</v>
      </c>
      <c r="T919" s="748">
        <v>1</v>
      </c>
      <c r="U919" s="704">
        <v>1</v>
      </c>
    </row>
    <row r="920" spans="1:21" ht="14.4" customHeight="1" x14ac:dyDescent="0.3">
      <c r="A920" s="664">
        <v>31</v>
      </c>
      <c r="B920" s="665" t="s">
        <v>549</v>
      </c>
      <c r="C920" s="665" t="s">
        <v>2429</v>
      </c>
      <c r="D920" s="746" t="s">
        <v>3285</v>
      </c>
      <c r="E920" s="747" t="s">
        <v>2453</v>
      </c>
      <c r="F920" s="665" t="s">
        <v>2424</v>
      </c>
      <c r="G920" s="665" t="s">
        <v>2509</v>
      </c>
      <c r="H920" s="665" t="s">
        <v>550</v>
      </c>
      <c r="I920" s="665" t="s">
        <v>1413</v>
      </c>
      <c r="J920" s="665" t="s">
        <v>1414</v>
      </c>
      <c r="K920" s="665" t="s">
        <v>2510</v>
      </c>
      <c r="L920" s="666">
        <v>132.97999999999999</v>
      </c>
      <c r="M920" s="666">
        <v>2127.6799999999998</v>
      </c>
      <c r="N920" s="665">
        <v>16</v>
      </c>
      <c r="O920" s="748">
        <v>8</v>
      </c>
      <c r="P920" s="666">
        <v>2127.6799999999998</v>
      </c>
      <c r="Q920" s="681">
        <v>1</v>
      </c>
      <c r="R920" s="665">
        <v>16</v>
      </c>
      <c r="S920" s="681">
        <v>1</v>
      </c>
      <c r="T920" s="748">
        <v>8</v>
      </c>
      <c r="U920" s="704">
        <v>1</v>
      </c>
    </row>
    <row r="921" spans="1:21" ht="14.4" customHeight="1" x14ac:dyDescent="0.3">
      <c r="A921" s="664">
        <v>31</v>
      </c>
      <c r="B921" s="665" t="s">
        <v>549</v>
      </c>
      <c r="C921" s="665" t="s">
        <v>2429</v>
      </c>
      <c r="D921" s="746" t="s">
        <v>3285</v>
      </c>
      <c r="E921" s="747" t="s">
        <v>2453</v>
      </c>
      <c r="F921" s="665" t="s">
        <v>2424</v>
      </c>
      <c r="G921" s="665" t="s">
        <v>2509</v>
      </c>
      <c r="H921" s="665" t="s">
        <v>550</v>
      </c>
      <c r="I921" s="665" t="s">
        <v>2654</v>
      </c>
      <c r="J921" s="665" t="s">
        <v>1414</v>
      </c>
      <c r="K921" s="665" t="s">
        <v>2510</v>
      </c>
      <c r="L921" s="666">
        <v>132.97999999999999</v>
      </c>
      <c r="M921" s="666">
        <v>1462.7799999999997</v>
      </c>
      <c r="N921" s="665">
        <v>11</v>
      </c>
      <c r="O921" s="748">
        <v>5</v>
      </c>
      <c r="P921" s="666">
        <v>1462.7799999999997</v>
      </c>
      <c r="Q921" s="681">
        <v>1</v>
      </c>
      <c r="R921" s="665">
        <v>11</v>
      </c>
      <c r="S921" s="681">
        <v>1</v>
      </c>
      <c r="T921" s="748">
        <v>5</v>
      </c>
      <c r="U921" s="704">
        <v>1</v>
      </c>
    </row>
    <row r="922" spans="1:21" ht="14.4" customHeight="1" x14ac:dyDescent="0.3">
      <c r="A922" s="664">
        <v>31</v>
      </c>
      <c r="B922" s="665" t="s">
        <v>549</v>
      </c>
      <c r="C922" s="665" t="s">
        <v>2429</v>
      </c>
      <c r="D922" s="746" t="s">
        <v>3285</v>
      </c>
      <c r="E922" s="747" t="s">
        <v>2453</v>
      </c>
      <c r="F922" s="665" t="s">
        <v>2424</v>
      </c>
      <c r="G922" s="665" t="s">
        <v>2983</v>
      </c>
      <c r="H922" s="665" t="s">
        <v>550</v>
      </c>
      <c r="I922" s="665" t="s">
        <v>3268</v>
      </c>
      <c r="J922" s="665" t="s">
        <v>3269</v>
      </c>
      <c r="K922" s="665" t="s">
        <v>3270</v>
      </c>
      <c r="L922" s="666">
        <v>207.45</v>
      </c>
      <c r="M922" s="666">
        <v>207.45</v>
      </c>
      <c r="N922" s="665">
        <v>1</v>
      </c>
      <c r="O922" s="748">
        <v>1</v>
      </c>
      <c r="P922" s="666">
        <v>207.45</v>
      </c>
      <c r="Q922" s="681">
        <v>1</v>
      </c>
      <c r="R922" s="665">
        <v>1</v>
      </c>
      <c r="S922" s="681">
        <v>1</v>
      </c>
      <c r="T922" s="748">
        <v>1</v>
      </c>
      <c r="U922" s="704">
        <v>1</v>
      </c>
    </row>
    <row r="923" spans="1:21" ht="14.4" customHeight="1" x14ac:dyDescent="0.3">
      <c r="A923" s="664">
        <v>31</v>
      </c>
      <c r="B923" s="665" t="s">
        <v>549</v>
      </c>
      <c r="C923" s="665" t="s">
        <v>2429</v>
      </c>
      <c r="D923" s="746" t="s">
        <v>3285</v>
      </c>
      <c r="E923" s="747" t="s">
        <v>2453</v>
      </c>
      <c r="F923" s="665" t="s">
        <v>2424</v>
      </c>
      <c r="G923" s="665" t="s">
        <v>3136</v>
      </c>
      <c r="H923" s="665" t="s">
        <v>550</v>
      </c>
      <c r="I923" s="665" t="s">
        <v>3271</v>
      </c>
      <c r="J923" s="665" t="s">
        <v>3272</v>
      </c>
      <c r="K923" s="665" t="s">
        <v>3273</v>
      </c>
      <c r="L923" s="666">
        <v>141.04</v>
      </c>
      <c r="M923" s="666">
        <v>141.04</v>
      </c>
      <c r="N923" s="665">
        <v>1</v>
      </c>
      <c r="O923" s="748">
        <v>1</v>
      </c>
      <c r="P923" s="666">
        <v>141.04</v>
      </c>
      <c r="Q923" s="681">
        <v>1</v>
      </c>
      <c r="R923" s="665">
        <v>1</v>
      </c>
      <c r="S923" s="681">
        <v>1</v>
      </c>
      <c r="T923" s="748">
        <v>1</v>
      </c>
      <c r="U923" s="704">
        <v>1</v>
      </c>
    </row>
    <row r="924" spans="1:21" ht="14.4" customHeight="1" x14ac:dyDescent="0.3">
      <c r="A924" s="664">
        <v>31</v>
      </c>
      <c r="B924" s="665" t="s">
        <v>549</v>
      </c>
      <c r="C924" s="665" t="s">
        <v>2429</v>
      </c>
      <c r="D924" s="746" t="s">
        <v>3285</v>
      </c>
      <c r="E924" s="747" t="s">
        <v>2453</v>
      </c>
      <c r="F924" s="665" t="s">
        <v>2424</v>
      </c>
      <c r="G924" s="665" t="s">
        <v>2455</v>
      </c>
      <c r="H924" s="665" t="s">
        <v>1188</v>
      </c>
      <c r="I924" s="665" t="s">
        <v>2456</v>
      </c>
      <c r="J924" s="665" t="s">
        <v>1345</v>
      </c>
      <c r="K924" s="665" t="s">
        <v>2457</v>
      </c>
      <c r="L924" s="666">
        <v>543.39</v>
      </c>
      <c r="M924" s="666">
        <v>26082.719999999994</v>
      </c>
      <c r="N924" s="665">
        <v>48</v>
      </c>
      <c r="O924" s="748">
        <v>22</v>
      </c>
      <c r="P924" s="666">
        <v>24452.549999999996</v>
      </c>
      <c r="Q924" s="681">
        <v>0.9375</v>
      </c>
      <c r="R924" s="665">
        <v>45</v>
      </c>
      <c r="S924" s="681">
        <v>0.9375</v>
      </c>
      <c r="T924" s="748">
        <v>19</v>
      </c>
      <c r="U924" s="704">
        <v>0.86363636363636365</v>
      </c>
    </row>
    <row r="925" spans="1:21" ht="14.4" customHeight="1" x14ac:dyDescent="0.3">
      <c r="A925" s="664">
        <v>31</v>
      </c>
      <c r="B925" s="665" t="s">
        <v>549</v>
      </c>
      <c r="C925" s="665" t="s">
        <v>2429</v>
      </c>
      <c r="D925" s="746" t="s">
        <v>3285</v>
      </c>
      <c r="E925" s="747" t="s">
        <v>2453</v>
      </c>
      <c r="F925" s="665" t="s">
        <v>2424</v>
      </c>
      <c r="G925" s="665" t="s">
        <v>2455</v>
      </c>
      <c r="H925" s="665" t="s">
        <v>1188</v>
      </c>
      <c r="I925" s="665" t="s">
        <v>2515</v>
      </c>
      <c r="J925" s="665" t="s">
        <v>1345</v>
      </c>
      <c r="K925" s="665" t="s">
        <v>2250</v>
      </c>
      <c r="L925" s="666">
        <v>815.1</v>
      </c>
      <c r="M925" s="666">
        <v>10596.300000000001</v>
      </c>
      <c r="N925" s="665">
        <v>13</v>
      </c>
      <c r="O925" s="748">
        <v>7.5</v>
      </c>
      <c r="P925" s="666">
        <v>10596.300000000001</v>
      </c>
      <c r="Q925" s="681">
        <v>1</v>
      </c>
      <c r="R925" s="665">
        <v>13</v>
      </c>
      <c r="S925" s="681">
        <v>1</v>
      </c>
      <c r="T925" s="748">
        <v>7.5</v>
      </c>
      <c r="U925" s="704">
        <v>1</v>
      </c>
    </row>
    <row r="926" spans="1:21" ht="14.4" customHeight="1" x14ac:dyDescent="0.3">
      <c r="A926" s="664">
        <v>31</v>
      </c>
      <c r="B926" s="665" t="s">
        <v>549</v>
      </c>
      <c r="C926" s="665" t="s">
        <v>2429</v>
      </c>
      <c r="D926" s="746" t="s">
        <v>3285</v>
      </c>
      <c r="E926" s="747" t="s">
        <v>2453</v>
      </c>
      <c r="F926" s="665" t="s">
        <v>2424</v>
      </c>
      <c r="G926" s="665" t="s">
        <v>2455</v>
      </c>
      <c r="H926" s="665" t="s">
        <v>1188</v>
      </c>
      <c r="I926" s="665" t="s">
        <v>2516</v>
      </c>
      <c r="J926" s="665" t="s">
        <v>1345</v>
      </c>
      <c r="K926" s="665" t="s">
        <v>2517</v>
      </c>
      <c r="L926" s="666">
        <v>923.74</v>
      </c>
      <c r="M926" s="666">
        <v>1847.48</v>
      </c>
      <c r="N926" s="665">
        <v>2</v>
      </c>
      <c r="O926" s="748">
        <v>1</v>
      </c>
      <c r="P926" s="666"/>
      <c r="Q926" s="681">
        <v>0</v>
      </c>
      <c r="R926" s="665"/>
      <c r="S926" s="681">
        <v>0</v>
      </c>
      <c r="T926" s="748"/>
      <c r="U926" s="704">
        <v>0</v>
      </c>
    </row>
    <row r="927" spans="1:21" ht="14.4" customHeight="1" x14ac:dyDescent="0.3">
      <c r="A927" s="664">
        <v>31</v>
      </c>
      <c r="B927" s="665" t="s">
        <v>549</v>
      </c>
      <c r="C927" s="665" t="s">
        <v>2429</v>
      </c>
      <c r="D927" s="746" t="s">
        <v>3285</v>
      </c>
      <c r="E927" s="747" t="s">
        <v>2453</v>
      </c>
      <c r="F927" s="665" t="s">
        <v>2424</v>
      </c>
      <c r="G927" s="665" t="s">
        <v>2519</v>
      </c>
      <c r="H927" s="665" t="s">
        <v>1188</v>
      </c>
      <c r="I927" s="665" t="s">
        <v>3079</v>
      </c>
      <c r="J927" s="665" t="s">
        <v>578</v>
      </c>
      <c r="K927" s="665" t="s">
        <v>3080</v>
      </c>
      <c r="L927" s="666">
        <v>0</v>
      </c>
      <c r="M927" s="666">
        <v>0</v>
      </c>
      <c r="N927" s="665">
        <v>1</v>
      </c>
      <c r="O927" s="748">
        <v>1</v>
      </c>
      <c r="P927" s="666">
        <v>0</v>
      </c>
      <c r="Q927" s="681"/>
      <c r="R927" s="665">
        <v>1</v>
      </c>
      <c r="S927" s="681">
        <v>1</v>
      </c>
      <c r="T927" s="748">
        <v>1</v>
      </c>
      <c r="U927" s="704">
        <v>1</v>
      </c>
    </row>
    <row r="928" spans="1:21" ht="14.4" customHeight="1" x14ac:dyDescent="0.3">
      <c r="A928" s="664">
        <v>31</v>
      </c>
      <c r="B928" s="665" t="s">
        <v>549</v>
      </c>
      <c r="C928" s="665" t="s">
        <v>2429</v>
      </c>
      <c r="D928" s="746" t="s">
        <v>3285</v>
      </c>
      <c r="E928" s="747" t="s">
        <v>2453</v>
      </c>
      <c r="F928" s="665" t="s">
        <v>2424</v>
      </c>
      <c r="G928" s="665" t="s">
        <v>2458</v>
      </c>
      <c r="H928" s="665" t="s">
        <v>550</v>
      </c>
      <c r="I928" s="665" t="s">
        <v>696</v>
      </c>
      <c r="J928" s="665" t="s">
        <v>2459</v>
      </c>
      <c r="K928" s="665" t="s">
        <v>2460</v>
      </c>
      <c r="L928" s="666">
        <v>0</v>
      </c>
      <c r="M928" s="666">
        <v>0</v>
      </c>
      <c r="N928" s="665">
        <v>10</v>
      </c>
      <c r="O928" s="748">
        <v>7.5</v>
      </c>
      <c r="P928" s="666">
        <v>0</v>
      </c>
      <c r="Q928" s="681"/>
      <c r="R928" s="665">
        <v>8</v>
      </c>
      <c r="S928" s="681">
        <v>0.8</v>
      </c>
      <c r="T928" s="748">
        <v>6.5</v>
      </c>
      <c r="U928" s="704">
        <v>0.8666666666666667</v>
      </c>
    </row>
    <row r="929" spans="1:21" ht="14.4" customHeight="1" x14ac:dyDescent="0.3">
      <c r="A929" s="664">
        <v>31</v>
      </c>
      <c r="B929" s="665" t="s">
        <v>549</v>
      </c>
      <c r="C929" s="665" t="s">
        <v>2429</v>
      </c>
      <c r="D929" s="746" t="s">
        <v>3285</v>
      </c>
      <c r="E929" s="747" t="s">
        <v>2453</v>
      </c>
      <c r="F929" s="665" t="s">
        <v>2424</v>
      </c>
      <c r="G929" s="665" t="s">
        <v>2608</v>
      </c>
      <c r="H929" s="665" t="s">
        <v>550</v>
      </c>
      <c r="I929" s="665" t="s">
        <v>2609</v>
      </c>
      <c r="J929" s="665" t="s">
        <v>2610</v>
      </c>
      <c r="K929" s="665" t="s">
        <v>2611</v>
      </c>
      <c r="L929" s="666">
        <v>657.67</v>
      </c>
      <c r="M929" s="666">
        <v>1315.34</v>
      </c>
      <c r="N929" s="665">
        <v>2</v>
      </c>
      <c r="O929" s="748">
        <v>1</v>
      </c>
      <c r="P929" s="666"/>
      <c r="Q929" s="681">
        <v>0</v>
      </c>
      <c r="R929" s="665"/>
      <c r="S929" s="681">
        <v>0</v>
      </c>
      <c r="T929" s="748"/>
      <c r="U929" s="704">
        <v>0</v>
      </c>
    </row>
    <row r="930" spans="1:21" ht="14.4" customHeight="1" x14ac:dyDescent="0.3">
      <c r="A930" s="664">
        <v>31</v>
      </c>
      <c r="B930" s="665" t="s">
        <v>549</v>
      </c>
      <c r="C930" s="665" t="s">
        <v>2429</v>
      </c>
      <c r="D930" s="746" t="s">
        <v>3285</v>
      </c>
      <c r="E930" s="747" t="s">
        <v>2453</v>
      </c>
      <c r="F930" s="665" t="s">
        <v>2424</v>
      </c>
      <c r="G930" s="665" t="s">
        <v>2547</v>
      </c>
      <c r="H930" s="665" t="s">
        <v>550</v>
      </c>
      <c r="I930" s="665" t="s">
        <v>2998</v>
      </c>
      <c r="J930" s="665" t="s">
        <v>901</v>
      </c>
      <c r="K930" s="665" t="s">
        <v>2999</v>
      </c>
      <c r="L930" s="666">
        <v>0</v>
      </c>
      <c r="M930" s="666">
        <v>0</v>
      </c>
      <c r="N930" s="665">
        <v>2</v>
      </c>
      <c r="O930" s="748">
        <v>1.5</v>
      </c>
      <c r="P930" s="666">
        <v>0</v>
      </c>
      <c r="Q930" s="681"/>
      <c r="R930" s="665">
        <v>2</v>
      </c>
      <c r="S930" s="681">
        <v>1</v>
      </c>
      <c r="T930" s="748">
        <v>1.5</v>
      </c>
      <c r="U930" s="704">
        <v>1</v>
      </c>
    </row>
    <row r="931" spans="1:21" ht="14.4" customHeight="1" x14ac:dyDescent="0.3">
      <c r="A931" s="664">
        <v>31</v>
      </c>
      <c r="B931" s="665" t="s">
        <v>549</v>
      </c>
      <c r="C931" s="665" t="s">
        <v>2429</v>
      </c>
      <c r="D931" s="746" t="s">
        <v>3285</v>
      </c>
      <c r="E931" s="747" t="s">
        <v>2453</v>
      </c>
      <c r="F931" s="665" t="s">
        <v>2424</v>
      </c>
      <c r="G931" s="665" t="s">
        <v>2547</v>
      </c>
      <c r="H931" s="665" t="s">
        <v>550</v>
      </c>
      <c r="I931" s="665" t="s">
        <v>2694</v>
      </c>
      <c r="J931" s="665" t="s">
        <v>2613</v>
      </c>
      <c r="K931" s="665" t="s">
        <v>2695</v>
      </c>
      <c r="L931" s="666">
        <v>50.32</v>
      </c>
      <c r="M931" s="666">
        <v>251.6</v>
      </c>
      <c r="N931" s="665">
        <v>5</v>
      </c>
      <c r="O931" s="748">
        <v>4</v>
      </c>
      <c r="P931" s="666">
        <v>251.6</v>
      </c>
      <c r="Q931" s="681">
        <v>1</v>
      </c>
      <c r="R931" s="665">
        <v>5</v>
      </c>
      <c r="S931" s="681">
        <v>1</v>
      </c>
      <c r="T931" s="748">
        <v>4</v>
      </c>
      <c r="U931" s="704">
        <v>1</v>
      </c>
    </row>
    <row r="932" spans="1:21" ht="14.4" customHeight="1" x14ac:dyDescent="0.3">
      <c r="A932" s="664">
        <v>31</v>
      </c>
      <c r="B932" s="665" t="s">
        <v>549</v>
      </c>
      <c r="C932" s="665" t="s">
        <v>2429</v>
      </c>
      <c r="D932" s="746" t="s">
        <v>3285</v>
      </c>
      <c r="E932" s="747" t="s">
        <v>2453</v>
      </c>
      <c r="F932" s="665" t="s">
        <v>2424</v>
      </c>
      <c r="G932" s="665" t="s">
        <v>2547</v>
      </c>
      <c r="H932" s="665" t="s">
        <v>550</v>
      </c>
      <c r="I932" s="665" t="s">
        <v>3274</v>
      </c>
      <c r="J932" s="665" t="s">
        <v>2613</v>
      </c>
      <c r="K932" s="665" t="s">
        <v>3275</v>
      </c>
      <c r="L932" s="666">
        <v>83.86</v>
      </c>
      <c r="M932" s="666">
        <v>167.72</v>
      </c>
      <c r="N932" s="665">
        <v>2</v>
      </c>
      <c r="O932" s="748">
        <v>2</v>
      </c>
      <c r="P932" s="666">
        <v>167.72</v>
      </c>
      <c r="Q932" s="681">
        <v>1</v>
      </c>
      <c r="R932" s="665">
        <v>2</v>
      </c>
      <c r="S932" s="681">
        <v>1</v>
      </c>
      <c r="T932" s="748">
        <v>2</v>
      </c>
      <c r="U932" s="704">
        <v>1</v>
      </c>
    </row>
    <row r="933" spans="1:21" ht="14.4" customHeight="1" x14ac:dyDescent="0.3">
      <c r="A933" s="664">
        <v>31</v>
      </c>
      <c r="B933" s="665" t="s">
        <v>549</v>
      </c>
      <c r="C933" s="665" t="s">
        <v>2429</v>
      </c>
      <c r="D933" s="746" t="s">
        <v>3285</v>
      </c>
      <c r="E933" s="747" t="s">
        <v>2453</v>
      </c>
      <c r="F933" s="665" t="s">
        <v>2426</v>
      </c>
      <c r="G933" s="665" t="s">
        <v>2461</v>
      </c>
      <c r="H933" s="665" t="s">
        <v>550</v>
      </c>
      <c r="I933" s="665" t="s">
        <v>3276</v>
      </c>
      <c r="J933" s="665" t="s">
        <v>3277</v>
      </c>
      <c r="K933" s="665" t="s">
        <v>2464</v>
      </c>
      <c r="L933" s="666">
        <v>30</v>
      </c>
      <c r="M933" s="666">
        <v>30</v>
      </c>
      <c r="N933" s="665">
        <v>1</v>
      </c>
      <c r="O933" s="748">
        <v>1</v>
      </c>
      <c r="P933" s="666"/>
      <c r="Q933" s="681">
        <v>0</v>
      </c>
      <c r="R933" s="665"/>
      <c r="S933" s="681">
        <v>0</v>
      </c>
      <c r="T933" s="748"/>
      <c r="U933" s="704">
        <v>0</v>
      </c>
    </row>
    <row r="934" spans="1:21" ht="14.4" customHeight="1" x14ac:dyDescent="0.3">
      <c r="A934" s="664">
        <v>31</v>
      </c>
      <c r="B934" s="665" t="s">
        <v>549</v>
      </c>
      <c r="C934" s="665" t="s">
        <v>2429</v>
      </c>
      <c r="D934" s="746" t="s">
        <v>3285</v>
      </c>
      <c r="E934" s="747" t="s">
        <v>2453</v>
      </c>
      <c r="F934" s="665" t="s">
        <v>2426</v>
      </c>
      <c r="G934" s="665" t="s">
        <v>2461</v>
      </c>
      <c r="H934" s="665" t="s">
        <v>550</v>
      </c>
      <c r="I934" s="665" t="s">
        <v>3004</v>
      </c>
      <c r="J934" s="665" t="s">
        <v>2799</v>
      </c>
      <c r="K934" s="665" t="s">
        <v>3005</v>
      </c>
      <c r="L934" s="666">
        <v>30</v>
      </c>
      <c r="M934" s="666">
        <v>30</v>
      </c>
      <c r="N934" s="665">
        <v>1</v>
      </c>
      <c r="O934" s="748">
        <v>1</v>
      </c>
      <c r="P934" s="666"/>
      <c r="Q934" s="681">
        <v>0</v>
      </c>
      <c r="R934" s="665"/>
      <c r="S934" s="681">
        <v>0</v>
      </c>
      <c r="T934" s="748"/>
      <c r="U934" s="704">
        <v>0</v>
      </c>
    </row>
    <row r="935" spans="1:21" ht="14.4" customHeight="1" x14ac:dyDescent="0.3">
      <c r="A935" s="664">
        <v>31</v>
      </c>
      <c r="B935" s="665" t="s">
        <v>549</v>
      </c>
      <c r="C935" s="665" t="s">
        <v>2429</v>
      </c>
      <c r="D935" s="746" t="s">
        <v>3285</v>
      </c>
      <c r="E935" s="747" t="s">
        <v>2453</v>
      </c>
      <c r="F935" s="665" t="s">
        <v>2426</v>
      </c>
      <c r="G935" s="665" t="s">
        <v>2461</v>
      </c>
      <c r="H935" s="665" t="s">
        <v>550</v>
      </c>
      <c r="I935" s="665" t="s">
        <v>2857</v>
      </c>
      <c r="J935" s="665" t="s">
        <v>2463</v>
      </c>
      <c r="K935" s="665" t="s">
        <v>2858</v>
      </c>
      <c r="L935" s="666">
        <v>30.99</v>
      </c>
      <c r="M935" s="666">
        <v>61.98</v>
      </c>
      <c r="N935" s="665">
        <v>2</v>
      </c>
      <c r="O935" s="748">
        <v>2</v>
      </c>
      <c r="P935" s="666">
        <v>61.98</v>
      </c>
      <c r="Q935" s="681">
        <v>1</v>
      </c>
      <c r="R935" s="665">
        <v>2</v>
      </c>
      <c r="S935" s="681">
        <v>1</v>
      </c>
      <c r="T935" s="748">
        <v>2</v>
      </c>
      <c r="U935" s="704">
        <v>1</v>
      </c>
    </row>
    <row r="936" spans="1:21" ht="14.4" customHeight="1" x14ac:dyDescent="0.3">
      <c r="A936" s="664">
        <v>31</v>
      </c>
      <c r="B936" s="665" t="s">
        <v>549</v>
      </c>
      <c r="C936" s="665" t="s">
        <v>2429</v>
      </c>
      <c r="D936" s="746" t="s">
        <v>3285</v>
      </c>
      <c r="E936" s="747" t="s">
        <v>2453</v>
      </c>
      <c r="F936" s="665" t="s">
        <v>2426</v>
      </c>
      <c r="G936" s="665" t="s">
        <v>2461</v>
      </c>
      <c r="H936" s="665" t="s">
        <v>550</v>
      </c>
      <c r="I936" s="665" t="s">
        <v>2859</v>
      </c>
      <c r="J936" s="665" t="s">
        <v>2463</v>
      </c>
      <c r="K936" s="665" t="s">
        <v>2860</v>
      </c>
      <c r="L936" s="666">
        <v>24.77</v>
      </c>
      <c r="M936" s="666">
        <v>619.24999999999977</v>
      </c>
      <c r="N936" s="665">
        <v>25</v>
      </c>
      <c r="O936" s="748">
        <v>25</v>
      </c>
      <c r="P936" s="666">
        <v>619.24999999999977</v>
      </c>
      <c r="Q936" s="681">
        <v>1</v>
      </c>
      <c r="R936" s="665">
        <v>25</v>
      </c>
      <c r="S936" s="681">
        <v>1</v>
      </c>
      <c r="T936" s="748">
        <v>25</v>
      </c>
      <c r="U936" s="704">
        <v>1</v>
      </c>
    </row>
    <row r="937" spans="1:21" ht="14.4" customHeight="1" x14ac:dyDescent="0.3">
      <c r="A937" s="664">
        <v>31</v>
      </c>
      <c r="B937" s="665" t="s">
        <v>549</v>
      </c>
      <c r="C937" s="665" t="s">
        <v>2429</v>
      </c>
      <c r="D937" s="746" t="s">
        <v>3285</v>
      </c>
      <c r="E937" s="747" t="s">
        <v>2453</v>
      </c>
      <c r="F937" s="665" t="s">
        <v>2426</v>
      </c>
      <c r="G937" s="665" t="s">
        <v>2461</v>
      </c>
      <c r="H937" s="665" t="s">
        <v>550</v>
      </c>
      <c r="I937" s="665" t="s">
        <v>2971</v>
      </c>
      <c r="J937" s="665" t="s">
        <v>2463</v>
      </c>
      <c r="K937" s="665" t="s">
        <v>2972</v>
      </c>
      <c r="L937" s="666">
        <v>38.24</v>
      </c>
      <c r="M937" s="666">
        <v>38.24</v>
      </c>
      <c r="N937" s="665">
        <v>1</v>
      </c>
      <c r="O937" s="748">
        <v>1</v>
      </c>
      <c r="P937" s="666">
        <v>38.24</v>
      </c>
      <c r="Q937" s="681">
        <v>1</v>
      </c>
      <c r="R937" s="665">
        <v>1</v>
      </c>
      <c r="S937" s="681">
        <v>1</v>
      </c>
      <c r="T937" s="748">
        <v>1</v>
      </c>
      <c r="U937" s="704">
        <v>1</v>
      </c>
    </row>
    <row r="938" spans="1:21" ht="14.4" customHeight="1" x14ac:dyDescent="0.3">
      <c r="A938" s="664">
        <v>31</v>
      </c>
      <c r="B938" s="665" t="s">
        <v>549</v>
      </c>
      <c r="C938" s="665" t="s">
        <v>2429</v>
      </c>
      <c r="D938" s="746" t="s">
        <v>3285</v>
      </c>
      <c r="E938" s="747" t="s">
        <v>2453</v>
      </c>
      <c r="F938" s="665" t="s">
        <v>2426</v>
      </c>
      <c r="G938" s="665" t="s">
        <v>2469</v>
      </c>
      <c r="H938" s="665" t="s">
        <v>550</v>
      </c>
      <c r="I938" s="665" t="s">
        <v>2615</v>
      </c>
      <c r="J938" s="665" t="s">
        <v>2616</v>
      </c>
      <c r="K938" s="665" t="s">
        <v>2617</v>
      </c>
      <c r="L938" s="666">
        <v>3000</v>
      </c>
      <c r="M938" s="666">
        <v>6000</v>
      </c>
      <c r="N938" s="665">
        <v>2</v>
      </c>
      <c r="O938" s="748">
        <v>2</v>
      </c>
      <c r="P938" s="666">
        <v>3000</v>
      </c>
      <c r="Q938" s="681">
        <v>0.5</v>
      </c>
      <c r="R938" s="665">
        <v>1</v>
      </c>
      <c r="S938" s="681">
        <v>0.5</v>
      </c>
      <c r="T938" s="748">
        <v>1</v>
      </c>
      <c r="U938" s="704">
        <v>0.5</v>
      </c>
    </row>
    <row r="939" spans="1:21" ht="14.4" customHeight="1" x14ac:dyDescent="0.3">
      <c r="A939" s="664">
        <v>31</v>
      </c>
      <c r="B939" s="665" t="s">
        <v>549</v>
      </c>
      <c r="C939" s="665" t="s">
        <v>2429</v>
      </c>
      <c r="D939" s="746" t="s">
        <v>3285</v>
      </c>
      <c r="E939" s="747" t="s">
        <v>2453</v>
      </c>
      <c r="F939" s="665" t="s">
        <v>2426</v>
      </c>
      <c r="G939" s="665" t="s">
        <v>2469</v>
      </c>
      <c r="H939" s="665" t="s">
        <v>550</v>
      </c>
      <c r="I939" s="665" t="s">
        <v>2552</v>
      </c>
      <c r="J939" s="665" t="s">
        <v>2553</v>
      </c>
      <c r="K939" s="665" t="s">
        <v>2554</v>
      </c>
      <c r="L939" s="666">
        <v>199.5</v>
      </c>
      <c r="M939" s="666">
        <v>199.5</v>
      </c>
      <c r="N939" s="665">
        <v>1</v>
      </c>
      <c r="O939" s="748">
        <v>1</v>
      </c>
      <c r="P939" s="666">
        <v>199.5</v>
      </c>
      <c r="Q939" s="681">
        <v>1</v>
      </c>
      <c r="R939" s="665">
        <v>1</v>
      </c>
      <c r="S939" s="681">
        <v>1</v>
      </c>
      <c r="T939" s="748">
        <v>1</v>
      </c>
      <c r="U939" s="704">
        <v>1</v>
      </c>
    </row>
    <row r="940" spans="1:21" ht="14.4" customHeight="1" x14ac:dyDescent="0.3">
      <c r="A940" s="664">
        <v>31</v>
      </c>
      <c r="B940" s="665" t="s">
        <v>549</v>
      </c>
      <c r="C940" s="665" t="s">
        <v>2429</v>
      </c>
      <c r="D940" s="746" t="s">
        <v>3285</v>
      </c>
      <c r="E940" s="747" t="s">
        <v>2453</v>
      </c>
      <c r="F940" s="665" t="s">
        <v>2426</v>
      </c>
      <c r="G940" s="665" t="s">
        <v>2469</v>
      </c>
      <c r="H940" s="665" t="s">
        <v>550</v>
      </c>
      <c r="I940" s="665" t="s">
        <v>2555</v>
      </c>
      <c r="J940" s="665" t="s">
        <v>2556</v>
      </c>
      <c r="K940" s="665" t="s">
        <v>2557</v>
      </c>
      <c r="L940" s="666">
        <v>492.18</v>
      </c>
      <c r="M940" s="666">
        <v>492.18</v>
      </c>
      <c r="N940" s="665">
        <v>1</v>
      </c>
      <c r="O940" s="748">
        <v>1</v>
      </c>
      <c r="P940" s="666">
        <v>492.18</v>
      </c>
      <c r="Q940" s="681">
        <v>1</v>
      </c>
      <c r="R940" s="665">
        <v>1</v>
      </c>
      <c r="S940" s="681">
        <v>1</v>
      </c>
      <c r="T940" s="748">
        <v>1</v>
      </c>
      <c r="U940" s="704">
        <v>1</v>
      </c>
    </row>
    <row r="941" spans="1:21" ht="14.4" customHeight="1" x14ac:dyDescent="0.3">
      <c r="A941" s="664">
        <v>31</v>
      </c>
      <c r="B941" s="665" t="s">
        <v>549</v>
      </c>
      <c r="C941" s="665" t="s">
        <v>2429</v>
      </c>
      <c r="D941" s="746" t="s">
        <v>3285</v>
      </c>
      <c r="E941" s="747" t="s">
        <v>2453</v>
      </c>
      <c r="F941" s="665" t="s">
        <v>2426</v>
      </c>
      <c r="G941" s="665" t="s">
        <v>2469</v>
      </c>
      <c r="H941" s="665" t="s">
        <v>550</v>
      </c>
      <c r="I941" s="665" t="s">
        <v>2696</v>
      </c>
      <c r="J941" s="665" t="s">
        <v>2697</v>
      </c>
      <c r="K941" s="665" t="s">
        <v>2698</v>
      </c>
      <c r="L941" s="666">
        <v>347.81</v>
      </c>
      <c r="M941" s="666">
        <v>347.81</v>
      </c>
      <c r="N941" s="665">
        <v>1</v>
      </c>
      <c r="O941" s="748">
        <v>1</v>
      </c>
      <c r="P941" s="666">
        <v>347.81</v>
      </c>
      <c r="Q941" s="681">
        <v>1</v>
      </c>
      <c r="R941" s="665">
        <v>1</v>
      </c>
      <c r="S941" s="681">
        <v>1</v>
      </c>
      <c r="T941" s="748">
        <v>1</v>
      </c>
      <c r="U941" s="704">
        <v>1</v>
      </c>
    </row>
    <row r="942" spans="1:21" ht="14.4" customHeight="1" x14ac:dyDescent="0.3">
      <c r="A942" s="664">
        <v>31</v>
      </c>
      <c r="B942" s="665" t="s">
        <v>549</v>
      </c>
      <c r="C942" s="665" t="s">
        <v>2429</v>
      </c>
      <c r="D942" s="746" t="s">
        <v>3285</v>
      </c>
      <c r="E942" s="747" t="s">
        <v>2453</v>
      </c>
      <c r="F942" s="665" t="s">
        <v>2426</v>
      </c>
      <c r="G942" s="665" t="s">
        <v>2469</v>
      </c>
      <c r="H942" s="665" t="s">
        <v>550</v>
      </c>
      <c r="I942" s="665" t="s">
        <v>2558</v>
      </c>
      <c r="J942" s="665" t="s">
        <v>2559</v>
      </c>
      <c r="K942" s="665" t="s">
        <v>2560</v>
      </c>
      <c r="L942" s="666">
        <v>320.25</v>
      </c>
      <c r="M942" s="666">
        <v>320.25</v>
      </c>
      <c r="N942" s="665">
        <v>1</v>
      </c>
      <c r="O942" s="748">
        <v>1</v>
      </c>
      <c r="P942" s="666">
        <v>320.25</v>
      </c>
      <c r="Q942" s="681">
        <v>1</v>
      </c>
      <c r="R942" s="665">
        <v>1</v>
      </c>
      <c r="S942" s="681">
        <v>1</v>
      </c>
      <c r="T942" s="748">
        <v>1</v>
      </c>
      <c r="U942" s="704">
        <v>1</v>
      </c>
    </row>
    <row r="943" spans="1:21" ht="14.4" customHeight="1" x14ac:dyDescent="0.3">
      <c r="A943" s="664">
        <v>31</v>
      </c>
      <c r="B943" s="665" t="s">
        <v>549</v>
      </c>
      <c r="C943" s="665" t="s">
        <v>2429</v>
      </c>
      <c r="D943" s="746" t="s">
        <v>3285</v>
      </c>
      <c r="E943" s="747" t="s">
        <v>2453</v>
      </c>
      <c r="F943" s="665" t="s">
        <v>2426</v>
      </c>
      <c r="G943" s="665" t="s">
        <v>2469</v>
      </c>
      <c r="H943" s="665" t="s">
        <v>550</v>
      </c>
      <c r="I943" s="665" t="s">
        <v>2807</v>
      </c>
      <c r="J943" s="665" t="s">
        <v>2565</v>
      </c>
      <c r="K943" s="665" t="s">
        <v>2808</v>
      </c>
      <c r="L943" s="666">
        <v>50.5</v>
      </c>
      <c r="M943" s="666">
        <v>50.5</v>
      </c>
      <c r="N943" s="665">
        <v>1</v>
      </c>
      <c r="O943" s="748">
        <v>1</v>
      </c>
      <c r="P943" s="666">
        <v>50.5</v>
      </c>
      <c r="Q943" s="681">
        <v>1</v>
      </c>
      <c r="R943" s="665">
        <v>1</v>
      </c>
      <c r="S943" s="681">
        <v>1</v>
      </c>
      <c r="T943" s="748">
        <v>1</v>
      </c>
      <c r="U943" s="704">
        <v>1</v>
      </c>
    </row>
    <row r="944" spans="1:21" ht="14.4" customHeight="1" x14ac:dyDescent="0.3">
      <c r="A944" s="664">
        <v>31</v>
      </c>
      <c r="B944" s="665" t="s">
        <v>549</v>
      </c>
      <c r="C944" s="665" t="s">
        <v>2429</v>
      </c>
      <c r="D944" s="746" t="s">
        <v>3285</v>
      </c>
      <c r="E944" s="747" t="s">
        <v>2453</v>
      </c>
      <c r="F944" s="665" t="s">
        <v>2426</v>
      </c>
      <c r="G944" s="665" t="s">
        <v>2469</v>
      </c>
      <c r="H944" s="665" t="s">
        <v>550</v>
      </c>
      <c r="I944" s="665" t="s">
        <v>2564</v>
      </c>
      <c r="J944" s="665" t="s">
        <v>2565</v>
      </c>
      <c r="K944" s="665" t="s">
        <v>2566</v>
      </c>
      <c r="L944" s="666">
        <v>58.5</v>
      </c>
      <c r="M944" s="666">
        <v>175.5</v>
      </c>
      <c r="N944" s="665">
        <v>3</v>
      </c>
      <c r="O944" s="748">
        <v>3</v>
      </c>
      <c r="P944" s="666">
        <v>175.5</v>
      </c>
      <c r="Q944" s="681">
        <v>1</v>
      </c>
      <c r="R944" s="665">
        <v>3</v>
      </c>
      <c r="S944" s="681">
        <v>1</v>
      </c>
      <c r="T944" s="748">
        <v>3</v>
      </c>
      <c r="U944" s="704">
        <v>1</v>
      </c>
    </row>
    <row r="945" spans="1:21" ht="14.4" customHeight="1" x14ac:dyDescent="0.3">
      <c r="A945" s="664">
        <v>31</v>
      </c>
      <c r="B945" s="665" t="s">
        <v>549</v>
      </c>
      <c r="C945" s="665" t="s">
        <v>2429</v>
      </c>
      <c r="D945" s="746" t="s">
        <v>3285</v>
      </c>
      <c r="E945" s="747" t="s">
        <v>2453</v>
      </c>
      <c r="F945" s="665" t="s">
        <v>2426</v>
      </c>
      <c r="G945" s="665" t="s">
        <v>2469</v>
      </c>
      <c r="H945" s="665" t="s">
        <v>550</v>
      </c>
      <c r="I945" s="665" t="s">
        <v>2470</v>
      </c>
      <c r="J945" s="665" t="s">
        <v>2471</v>
      </c>
      <c r="K945" s="665" t="s">
        <v>2472</v>
      </c>
      <c r="L945" s="666">
        <v>971.25</v>
      </c>
      <c r="M945" s="666">
        <v>971.25</v>
      </c>
      <c r="N945" s="665">
        <v>1</v>
      </c>
      <c r="O945" s="748">
        <v>1</v>
      </c>
      <c r="P945" s="666">
        <v>971.25</v>
      </c>
      <c r="Q945" s="681">
        <v>1</v>
      </c>
      <c r="R945" s="665">
        <v>1</v>
      </c>
      <c r="S945" s="681">
        <v>1</v>
      </c>
      <c r="T945" s="748">
        <v>1</v>
      </c>
      <c r="U945" s="704">
        <v>1</v>
      </c>
    </row>
    <row r="946" spans="1:21" ht="14.4" customHeight="1" x14ac:dyDescent="0.3">
      <c r="A946" s="664">
        <v>31</v>
      </c>
      <c r="B946" s="665" t="s">
        <v>549</v>
      </c>
      <c r="C946" s="665" t="s">
        <v>2429</v>
      </c>
      <c r="D946" s="746" t="s">
        <v>3285</v>
      </c>
      <c r="E946" s="747" t="s">
        <v>2453</v>
      </c>
      <c r="F946" s="665" t="s">
        <v>2426</v>
      </c>
      <c r="G946" s="665" t="s">
        <v>2469</v>
      </c>
      <c r="H946" s="665" t="s">
        <v>550</v>
      </c>
      <c r="I946" s="665" t="s">
        <v>2618</v>
      </c>
      <c r="J946" s="665" t="s">
        <v>2619</v>
      </c>
      <c r="K946" s="665" t="s">
        <v>2620</v>
      </c>
      <c r="L946" s="666">
        <v>349.12</v>
      </c>
      <c r="M946" s="666">
        <v>349.12</v>
      </c>
      <c r="N946" s="665">
        <v>1</v>
      </c>
      <c r="O946" s="748">
        <v>1</v>
      </c>
      <c r="P946" s="666"/>
      <c r="Q946" s="681">
        <v>0</v>
      </c>
      <c r="R946" s="665"/>
      <c r="S946" s="681">
        <v>0</v>
      </c>
      <c r="T946" s="748"/>
      <c r="U946" s="704">
        <v>0</v>
      </c>
    </row>
    <row r="947" spans="1:21" ht="14.4" customHeight="1" x14ac:dyDescent="0.3">
      <c r="A947" s="664">
        <v>31</v>
      </c>
      <c r="B947" s="665" t="s">
        <v>549</v>
      </c>
      <c r="C947" s="665" t="s">
        <v>2429</v>
      </c>
      <c r="D947" s="746" t="s">
        <v>3285</v>
      </c>
      <c r="E947" s="747" t="s">
        <v>2453</v>
      </c>
      <c r="F947" s="665" t="s">
        <v>2426</v>
      </c>
      <c r="G947" s="665" t="s">
        <v>2469</v>
      </c>
      <c r="H947" s="665" t="s">
        <v>550</v>
      </c>
      <c r="I947" s="665" t="s">
        <v>2567</v>
      </c>
      <c r="J947" s="665" t="s">
        <v>2568</v>
      </c>
      <c r="K947" s="665" t="s">
        <v>2569</v>
      </c>
      <c r="L947" s="666">
        <v>350</v>
      </c>
      <c r="M947" s="666">
        <v>1400</v>
      </c>
      <c r="N947" s="665">
        <v>4</v>
      </c>
      <c r="O947" s="748">
        <v>4</v>
      </c>
      <c r="P947" s="666">
        <v>1050</v>
      </c>
      <c r="Q947" s="681">
        <v>0.75</v>
      </c>
      <c r="R947" s="665">
        <v>3</v>
      </c>
      <c r="S947" s="681">
        <v>0.75</v>
      </c>
      <c r="T947" s="748">
        <v>3</v>
      </c>
      <c r="U947" s="704">
        <v>0.75</v>
      </c>
    </row>
    <row r="948" spans="1:21" ht="14.4" customHeight="1" x14ac:dyDescent="0.3">
      <c r="A948" s="664">
        <v>31</v>
      </c>
      <c r="B948" s="665" t="s">
        <v>549</v>
      </c>
      <c r="C948" s="665" t="s">
        <v>2429</v>
      </c>
      <c r="D948" s="746" t="s">
        <v>3285</v>
      </c>
      <c r="E948" s="747" t="s">
        <v>2453</v>
      </c>
      <c r="F948" s="665" t="s">
        <v>2426</v>
      </c>
      <c r="G948" s="665" t="s">
        <v>2469</v>
      </c>
      <c r="H948" s="665" t="s">
        <v>550</v>
      </c>
      <c r="I948" s="665" t="s">
        <v>3278</v>
      </c>
      <c r="J948" s="665" t="s">
        <v>3279</v>
      </c>
      <c r="K948" s="665" t="s">
        <v>3280</v>
      </c>
      <c r="L948" s="666">
        <v>600</v>
      </c>
      <c r="M948" s="666">
        <v>600</v>
      </c>
      <c r="N948" s="665">
        <v>1</v>
      </c>
      <c r="O948" s="748">
        <v>1</v>
      </c>
      <c r="P948" s="666">
        <v>600</v>
      </c>
      <c r="Q948" s="681">
        <v>1</v>
      </c>
      <c r="R948" s="665">
        <v>1</v>
      </c>
      <c r="S948" s="681">
        <v>1</v>
      </c>
      <c r="T948" s="748">
        <v>1</v>
      </c>
      <c r="U948" s="704">
        <v>1</v>
      </c>
    </row>
    <row r="949" spans="1:21" ht="14.4" customHeight="1" x14ac:dyDescent="0.3">
      <c r="A949" s="664">
        <v>31</v>
      </c>
      <c r="B949" s="665" t="s">
        <v>549</v>
      </c>
      <c r="C949" s="665" t="s">
        <v>2429</v>
      </c>
      <c r="D949" s="746" t="s">
        <v>3285</v>
      </c>
      <c r="E949" s="747" t="s">
        <v>2453</v>
      </c>
      <c r="F949" s="665" t="s">
        <v>2426</v>
      </c>
      <c r="G949" s="665" t="s">
        <v>2469</v>
      </c>
      <c r="H949" s="665" t="s">
        <v>550</v>
      </c>
      <c r="I949" s="665" t="s">
        <v>2570</v>
      </c>
      <c r="J949" s="665" t="s">
        <v>2565</v>
      </c>
      <c r="K949" s="665" t="s">
        <v>2571</v>
      </c>
      <c r="L949" s="666">
        <v>58.5</v>
      </c>
      <c r="M949" s="666">
        <v>117</v>
      </c>
      <c r="N949" s="665">
        <v>2</v>
      </c>
      <c r="O949" s="748">
        <v>2</v>
      </c>
      <c r="P949" s="666">
        <v>58.5</v>
      </c>
      <c r="Q949" s="681">
        <v>0.5</v>
      </c>
      <c r="R949" s="665">
        <v>1</v>
      </c>
      <c r="S949" s="681">
        <v>0.5</v>
      </c>
      <c r="T949" s="748">
        <v>1</v>
      </c>
      <c r="U949" s="704">
        <v>0.5</v>
      </c>
    </row>
    <row r="950" spans="1:21" ht="14.4" customHeight="1" x14ac:dyDescent="0.3">
      <c r="A950" s="664">
        <v>31</v>
      </c>
      <c r="B950" s="665" t="s">
        <v>549</v>
      </c>
      <c r="C950" s="665" t="s">
        <v>2429</v>
      </c>
      <c r="D950" s="746" t="s">
        <v>3285</v>
      </c>
      <c r="E950" s="747" t="s">
        <v>2453</v>
      </c>
      <c r="F950" s="665" t="s">
        <v>2426</v>
      </c>
      <c r="G950" s="665" t="s">
        <v>2469</v>
      </c>
      <c r="H950" s="665" t="s">
        <v>550</v>
      </c>
      <c r="I950" s="665" t="s">
        <v>3281</v>
      </c>
      <c r="J950" s="665" t="s">
        <v>3282</v>
      </c>
      <c r="K950" s="665" t="s">
        <v>3283</v>
      </c>
      <c r="L950" s="666">
        <v>250</v>
      </c>
      <c r="M950" s="666">
        <v>500</v>
      </c>
      <c r="N950" s="665">
        <v>2</v>
      </c>
      <c r="O950" s="748">
        <v>2</v>
      </c>
      <c r="P950" s="666">
        <v>500</v>
      </c>
      <c r="Q950" s="681">
        <v>1</v>
      </c>
      <c r="R950" s="665">
        <v>2</v>
      </c>
      <c r="S950" s="681">
        <v>1</v>
      </c>
      <c r="T950" s="748">
        <v>2</v>
      </c>
      <c r="U950" s="704">
        <v>1</v>
      </c>
    </row>
    <row r="951" spans="1:21" ht="14.4" customHeight="1" x14ac:dyDescent="0.3">
      <c r="A951" s="664">
        <v>31</v>
      </c>
      <c r="B951" s="665" t="s">
        <v>549</v>
      </c>
      <c r="C951" s="665" t="s">
        <v>2429</v>
      </c>
      <c r="D951" s="746" t="s">
        <v>3285</v>
      </c>
      <c r="E951" s="747" t="s">
        <v>2453</v>
      </c>
      <c r="F951" s="665" t="s">
        <v>2426</v>
      </c>
      <c r="G951" s="665" t="s">
        <v>2469</v>
      </c>
      <c r="H951" s="665" t="s">
        <v>550</v>
      </c>
      <c r="I951" s="665" t="s">
        <v>2575</v>
      </c>
      <c r="J951" s="665" t="s">
        <v>2576</v>
      </c>
      <c r="K951" s="665" t="s">
        <v>2577</v>
      </c>
      <c r="L951" s="666">
        <v>1000</v>
      </c>
      <c r="M951" s="666">
        <v>2000</v>
      </c>
      <c r="N951" s="665">
        <v>2</v>
      </c>
      <c r="O951" s="748">
        <v>2</v>
      </c>
      <c r="P951" s="666">
        <v>2000</v>
      </c>
      <c r="Q951" s="681">
        <v>1</v>
      </c>
      <c r="R951" s="665">
        <v>2</v>
      </c>
      <c r="S951" s="681">
        <v>1</v>
      </c>
      <c r="T951" s="748">
        <v>2</v>
      </c>
      <c r="U951" s="704">
        <v>1</v>
      </c>
    </row>
    <row r="952" spans="1:21" ht="14.4" customHeight="1" x14ac:dyDescent="0.3">
      <c r="A952" s="664">
        <v>31</v>
      </c>
      <c r="B952" s="665" t="s">
        <v>549</v>
      </c>
      <c r="C952" s="665" t="s">
        <v>2429</v>
      </c>
      <c r="D952" s="746" t="s">
        <v>3285</v>
      </c>
      <c r="E952" s="747" t="s">
        <v>2453</v>
      </c>
      <c r="F952" s="665" t="s">
        <v>2426</v>
      </c>
      <c r="G952" s="665" t="s">
        <v>2469</v>
      </c>
      <c r="H952" s="665" t="s">
        <v>550</v>
      </c>
      <c r="I952" s="665" t="s">
        <v>2821</v>
      </c>
      <c r="J952" s="665" t="s">
        <v>2822</v>
      </c>
      <c r="K952" s="665" t="s">
        <v>2823</v>
      </c>
      <c r="L952" s="666">
        <v>250</v>
      </c>
      <c r="M952" s="666">
        <v>250</v>
      </c>
      <c r="N952" s="665">
        <v>1</v>
      </c>
      <c r="O952" s="748">
        <v>1</v>
      </c>
      <c r="P952" s="666">
        <v>250</v>
      </c>
      <c r="Q952" s="681">
        <v>1</v>
      </c>
      <c r="R952" s="665">
        <v>1</v>
      </c>
      <c r="S952" s="681">
        <v>1</v>
      </c>
      <c r="T952" s="748">
        <v>1</v>
      </c>
      <c r="U952" s="704">
        <v>1</v>
      </c>
    </row>
    <row r="953" spans="1:21" ht="14.4" customHeight="1" x14ac:dyDescent="0.3">
      <c r="A953" s="664">
        <v>31</v>
      </c>
      <c r="B953" s="665" t="s">
        <v>549</v>
      </c>
      <c r="C953" s="665" t="s">
        <v>2429</v>
      </c>
      <c r="D953" s="746" t="s">
        <v>3285</v>
      </c>
      <c r="E953" s="747" t="s">
        <v>2453</v>
      </c>
      <c r="F953" s="665" t="s">
        <v>2426</v>
      </c>
      <c r="G953" s="665" t="s">
        <v>2473</v>
      </c>
      <c r="H953" s="665" t="s">
        <v>550</v>
      </c>
      <c r="I953" s="665" t="s">
        <v>2474</v>
      </c>
      <c r="J953" s="665" t="s">
        <v>2475</v>
      </c>
      <c r="K953" s="665" t="s">
        <v>2476</v>
      </c>
      <c r="L953" s="666">
        <v>200</v>
      </c>
      <c r="M953" s="666">
        <v>800</v>
      </c>
      <c r="N953" s="665">
        <v>4</v>
      </c>
      <c r="O953" s="748">
        <v>2</v>
      </c>
      <c r="P953" s="666">
        <v>800</v>
      </c>
      <c r="Q953" s="681">
        <v>1</v>
      </c>
      <c r="R953" s="665">
        <v>4</v>
      </c>
      <c r="S953" s="681">
        <v>1</v>
      </c>
      <c r="T953" s="748">
        <v>2</v>
      </c>
      <c r="U953" s="704">
        <v>1</v>
      </c>
    </row>
    <row r="954" spans="1:21" ht="14.4" customHeight="1" x14ac:dyDescent="0.3">
      <c r="A954" s="664">
        <v>31</v>
      </c>
      <c r="B954" s="665" t="s">
        <v>549</v>
      </c>
      <c r="C954" s="665" t="s">
        <v>2431</v>
      </c>
      <c r="D954" s="746" t="s">
        <v>3286</v>
      </c>
      <c r="E954" s="747" t="s">
        <v>2439</v>
      </c>
      <c r="F954" s="665" t="s">
        <v>2426</v>
      </c>
      <c r="G954" s="665" t="s">
        <v>2461</v>
      </c>
      <c r="H954" s="665" t="s">
        <v>550</v>
      </c>
      <c r="I954" s="665" t="s">
        <v>2462</v>
      </c>
      <c r="J954" s="665" t="s">
        <v>2463</v>
      </c>
      <c r="K954" s="665" t="s">
        <v>2464</v>
      </c>
      <c r="L954" s="666">
        <v>35.130000000000003</v>
      </c>
      <c r="M954" s="666">
        <v>70.260000000000005</v>
      </c>
      <c r="N954" s="665">
        <v>2</v>
      </c>
      <c r="O954" s="748">
        <v>1</v>
      </c>
      <c r="P954" s="666">
        <v>70.260000000000005</v>
      </c>
      <c r="Q954" s="681">
        <v>1</v>
      </c>
      <c r="R954" s="665">
        <v>2</v>
      </c>
      <c r="S954" s="681">
        <v>1</v>
      </c>
      <c r="T954" s="748">
        <v>1</v>
      </c>
      <c r="U954" s="704">
        <v>1</v>
      </c>
    </row>
    <row r="955" spans="1:21" ht="14.4" customHeight="1" x14ac:dyDescent="0.3">
      <c r="A955" s="664">
        <v>31</v>
      </c>
      <c r="B955" s="665" t="s">
        <v>549</v>
      </c>
      <c r="C955" s="665" t="s">
        <v>2431</v>
      </c>
      <c r="D955" s="746" t="s">
        <v>3286</v>
      </c>
      <c r="E955" s="747" t="s">
        <v>2439</v>
      </c>
      <c r="F955" s="665" t="s">
        <v>2426</v>
      </c>
      <c r="G955" s="665" t="s">
        <v>2469</v>
      </c>
      <c r="H955" s="665" t="s">
        <v>550</v>
      </c>
      <c r="I955" s="665" t="s">
        <v>2555</v>
      </c>
      <c r="J955" s="665" t="s">
        <v>2556</v>
      </c>
      <c r="K955" s="665" t="s">
        <v>2557</v>
      </c>
      <c r="L955" s="666">
        <v>492.18</v>
      </c>
      <c r="M955" s="666">
        <v>984.36</v>
      </c>
      <c r="N955" s="665">
        <v>2</v>
      </c>
      <c r="O955" s="748">
        <v>2</v>
      </c>
      <c r="P955" s="666">
        <v>984.36</v>
      </c>
      <c r="Q955" s="681">
        <v>1</v>
      </c>
      <c r="R955" s="665">
        <v>2</v>
      </c>
      <c r="S955" s="681">
        <v>1</v>
      </c>
      <c r="T955" s="748">
        <v>2</v>
      </c>
      <c r="U955" s="704">
        <v>1</v>
      </c>
    </row>
    <row r="956" spans="1:21" ht="14.4" customHeight="1" x14ac:dyDescent="0.3">
      <c r="A956" s="664">
        <v>31</v>
      </c>
      <c r="B956" s="665" t="s">
        <v>549</v>
      </c>
      <c r="C956" s="665" t="s">
        <v>2431</v>
      </c>
      <c r="D956" s="746" t="s">
        <v>3286</v>
      </c>
      <c r="E956" s="747" t="s">
        <v>2439</v>
      </c>
      <c r="F956" s="665" t="s">
        <v>2426</v>
      </c>
      <c r="G956" s="665" t="s">
        <v>2469</v>
      </c>
      <c r="H956" s="665" t="s">
        <v>550</v>
      </c>
      <c r="I956" s="665" t="s">
        <v>2470</v>
      </c>
      <c r="J956" s="665" t="s">
        <v>2471</v>
      </c>
      <c r="K956" s="665" t="s">
        <v>2472</v>
      </c>
      <c r="L956" s="666">
        <v>971.25</v>
      </c>
      <c r="M956" s="666">
        <v>971.25</v>
      </c>
      <c r="N956" s="665">
        <v>1</v>
      </c>
      <c r="O956" s="748">
        <v>1</v>
      </c>
      <c r="P956" s="666">
        <v>971.25</v>
      </c>
      <c r="Q956" s="681">
        <v>1</v>
      </c>
      <c r="R956" s="665">
        <v>1</v>
      </c>
      <c r="S956" s="681">
        <v>1</v>
      </c>
      <c r="T956" s="748">
        <v>1</v>
      </c>
      <c r="U956" s="704">
        <v>1</v>
      </c>
    </row>
    <row r="957" spans="1:21" ht="14.4" customHeight="1" x14ac:dyDescent="0.3">
      <c r="A957" s="664">
        <v>31</v>
      </c>
      <c r="B957" s="665" t="s">
        <v>549</v>
      </c>
      <c r="C957" s="665" t="s">
        <v>2431</v>
      </c>
      <c r="D957" s="746" t="s">
        <v>3286</v>
      </c>
      <c r="E957" s="747" t="s">
        <v>2439</v>
      </c>
      <c r="F957" s="665" t="s">
        <v>2426</v>
      </c>
      <c r="G957" s="665" t="s">
        <v>2473</v>
      </c>
      <c r="H957" s="665" t="s">
        <v>550</v>
      </c>
      <c r="I957" s="665" t="s">
        <v>2474</v>
      </c>
      <c r="J957" s="665" t="s">
        <v>2475</v>
      </c>
      <c r="K957" s="665" t="s">
        <v>2476</v>
      </c>
      <c r="L957" s="666">
        <v>200</v>
      </c>
      <c r="M957" s="666">
        <v>400</v>
      </c>
      <c r="N957" s="665">
        <v>2</v>
      </c>
      <c r="O957" s="748">
        <v>1</v>
      </c>
      <c r="P957" s="666">
        <v>400</v>
      </c>
      <c r="Q957" s="681">
        <v>1</v>
      </c>
      <c r="R957" s="665">
        <v>2</v>
      </c>
      <c r="S957" s="681">
        <v>1</v>
      </c>
      <c r="T957" s="748">
        <v>1</v>
      </c>
      <c r="U957" s="704">
        <v>1</v>
      </c>
    </row>
    <row r="958" spans="1:21" ht="14.4" customHeight="1" x14ac:dyDescent="0.3">
      <c r="A958" s="664">
        <v>31</v>
      </c>
      <c r="B958" s="665" t="s">
        <v>549</v>
      </c>
      <c r="C958" s="665" t="s">
        <v>2431</v>
      </c>
      <c r="D958" s="746" t="s">
        <v>3286</v>
      </c>
      <c r="E958" s="747" t="s">
        <v>2444</v>
      </c>
      <c r="F958" s="665" t="s">
        <v>2424</v>
      </c>
      <c r="G958" s="665" t="s">
        <v>2455</v>
      </c>
      <c r="H958" s="665" t="s">
        <v>1188</v>
      </c>
      <c r="I958" s="665" t="s">
        <v>2515</v>
      </c>
      <c r="J958" s="665" t="s">
        <v>1345</v>
      </c>
      <c r="K958" s="665" t="s">
        <v>2250</v>
      </c>
      <c r="L958" s="666">
        <v>815.1</v>
      </c>
      <c r="M958" s="666">
        <v>3260.4</v>
      </c>
      <c r="N958" s="665">
        <v>4</v>
      </c>
      <c r="O958" s="748">
        <v>0.5</v>
      </c>
      <c r="P958" s="666"/>
      <c r="Q958" s="681">
        <v>0</v>
      </c>
      <c r="R958" s="665"/>
      <c r="S958" s="681">
        <v>0</v>
      </c>
      <c r="T958" s="748"/>
      <c r="U958" s="704">
        <v>0</v>
      </c>
    </row>
    <row r="959" spans="1:21" ht="14.4" customHeight="1" x14ac:dyDescent="0.3">
      <c r="A959" s="664">
        <v>31</v>
      </c>
      <c r="B959" s="665" t="s">
        <v>549</v>
      </c>
      <c r="C959" s="665" t="s">
        <v>2431</v>
      </c>
      <c r="D959" s="746" t="s">
        <v>3286</v>
      </c>
      <c r="E959" s="747" t="s">
        <v>2444</v>
      </c>
      <c r="F959" s="665" t="s">
        <v>2424</v>
      </c>
      <c r="G959" s="665" t="s">
        <v>2535</v>
      </c>
      <c r="H959" s="665" t="s">
        <v>550</v>
      </c>
      <c r="I959" s="665" t="s">
        <v>1681</v>
      </c>
      <c r="J959" s="665" t="s">
        <v>803</v>
      </c>
      <c r="K959" s="665" t="s">
        <v>2536</v>
      </c>
      <c r="L959" s="666">
        <v>90.53</v>
      </c>
      <c r="M959" s="666">
        <v>90.53</v>
      </c>
      <c r="N959" s="665">
        <v>1</v>
      </c>
      <c r="O959" s="748">
        <v>0.5</v>
      </c>
      <c r="P959" s="666"/>
      <c r="Q959" s="681">
        <v>0</v>
      </c>
      <c r="R959" s="665"/>
      <c r="S959" s="681">
        <v>0</v>
      </c>
      <c r="T959" s="748"/>
      <c r="U959" s="704">
        <v>0</v>
      </c>
    </row>
    <row r="960" spans="1:21" ht="14.4" customHeight="1" x14ac:dyDescent="0.3">
      <c r="A960" s="664">
        <v>31</v>
      </c>
      <c r="B960" s="665" t="s">
        <v>549</v>
      </c>
      <c r="C960" s="665" t="s">
        <v>2431</v>
      </c>
      <c r="D960" s="746" t="s">
        <v>3286</v>
      </c>
      <c r="E960" s="747" t="s">
        <v>2444</v>
      </c>
      <c r="F960" s="665" t="s">
        <v>2424</v>
      </c>
      <c r="G960" s="665" t="s">
        <v>2458</v>
      </c>
      <c r="H960" s="665" t="s">
        <v>550</v>
      </c>
      <c r="I960" s="665" t="s">
        <v>696</v>
      </c>
      <c r="J960" s="665" t="s">
        <v>2459</v>
      </c>
      <c r="K960" s="665" t="s">
        <v>2460</v>
      </c>
      <c r="L960" s="666">
        <v>0</v>
      </c>
      <c r="M960" s="666">
        <v>0</v>
      </c>
      <c r="N960" s="665">
        <v>1</v>
      </c>
      <c r="O960" s="748">
        <v>0.5</v>
      </c>
      <c r="P960" s="666"/>
      <c r="Q960" s="681"/>
      <c r="R960" s="665"/>
      <c r="S960" s="681">
        <v>0</v>
      </c>
      <c r="T960" s="748"/>
      <c r="U960" s="704">
        <v>0</v>
      </c>
    </row>
    <row r="961" spans="1:21" ht="14.4" customHeight="1" x14ac:dyDescent="0.3">
      <c r="A961" s="664">
        <v>31</v>
      </c>
      <c r="B961" s="665" t="s">
        <v>549</v>
      </c>
      <c r="C961" s="665" t="s">
        <v>2431</v>
      </c>
      <c r="D961" s="746" t="s">
        <v>3286</v>
      </c>
      <c r="E961" s="747" t="s">
        <v>2444</v>
      </c>
      <c r="F961" s="665" t="s">
        <v>2424</v>
      </c>
      <c r="G961" s="665" t="s">
        <v>2547</v>
      </c>
      <c r="H961" s="665" t="s">
        <v>550</v>
      </c>
      <c r="I961" s="665" t="s">
        <v>900</v>
      </c>
      <c r="J961" s="665" t="s">
        <v>901</v>
      </c>
      <c r="K961" s="665" t="s">
        <v>2550</v>
      </c>
      <c r="L961" s="666">
        <v>50.32</v>
      </c>
      <c r="M961" s="666">
        <v>50.32</v>
      </c>
      <c r="N961" s="665">
        <v>1</v>
      </c>
      <c r="O961" s="748">
        <v>0.5</v>
      </c>
      <c r="P961" s="666"/>
      <c r="Q961" s="681">
        <v>0</v>
      </c>
      <c r="R961" s="665"/>
      <c r="S961" s="681">
        <v>0</v>
      </c>
      <c r="T961" s="748"/>
      <c r="U961" s="704">
        <v>0</v>
      </c>
    </row>
    <row r="962" spans="1:21" ht="14.4" customHeight="1" x14ac:dyDescent="0.3">
      <c r="A962" s="664">
        <v>31</v>
      </c>
      <c r="B962" s="665" t="s">
        <v>549</v>
      </c>
      <c r="C962" s="665" t="s">
        <v>2431</v>
      </c>
      <c r="D962" s="746" t="s">
        <v>3286</v>
      </c>
      <c r="E962" s="747" t="s">
        <v>2444</v>
      </c>
      <c r="F962" s="665" t="s">
        <v>2426</v>
      </c>
      <c r="G962" s="665" t="s">
        <v>2461</v>
      </c>
      <c r="H962" s="665" t="s">
        <v>550</v>
      </c>
      <c r="I962" s="665" t="s">
        <v>2462</v>
      </c>
      <c r="J962" s="665" t="s">
        <v>2463</v>
      </c>
      <c r="K962" s="665" t="s">
        <v>2464</v>
      </c>
      <c r="L962" s="666">
        <v>35.130000000000003</v>
      </c>
      <c r="M962" s="666">
        <v>70.260000000000005</v>
      </c>
      <c r="N962" s="665">
        <v>2</v>
      </c>
      <c r="O962" s="748">
        <v>1</v>
      </c>
      <c r="P962" s="666">
        <v>70.260000000000005</v>
      </c>
      <c r="Q962" s="681">
        <v>1</v>
      </c>
      <c r="R962" s="665">
        <v>2</v>
      </c>
      <c r="S962" s="681">
        <v>1</v>
      </c>
      <c r="T962" s="748">
        <v>1</v>
      </c>
      <c r="U962" s="704">
        <v>1</v>
      </c>
    </row>
    <row r="963" spans="1:21" ht="14.4" customHeight="1" x14ac:dyDescent="0.3">
      <c r="A963" s="664">
        <v>31</v>
      </c>
      <c r="B963" s="665" t="s">
        <v>549</v>
      </c>
      <c r="C963" s="665" t="s">
        <v>2431</v>
      </c>
      <c r="D963" s="746" t="s">
        <v>3286</v>
      </c>
      <c r="E963" s="747" t="s">
        <v>2444</v>
      </c>
      <c r="F963" s="665" t="s">
        <v>2426</v>
      </c>
      <c r="G963" s="665" t="s">
        <v>2469</v>
      </c>
      <c r="H963" s="665" t="s">
        <v>550</v>
      </c>
      <c r="I963" s="665" t="s">
        <v>2470</v>
      </c>
      <c r="J963" s="665" t="s">
        <v>2471</v>
      </c>
      <c r="K963" s="665" t="s">
        <v>2472</v>
      </c>
      <c r="L963" s="666">
        <v>971.25</v>
      </c>
      <c r="M963" s="666">
        <v>971.25</v>
      </c>
      <c r="N963" s="665">
        <v>1</v>
      </c>
      <c r="O963" s="748">
        <v>1</v>
      </c>
      <c r="P963" s="666"/>
      <c r="Q963" s="681">
        <v>0</v>
      </c>
      <c r="R963" s="665"/>
      <c r="S963" s="681">
        <v>0</v>
      </c>
      <c r="T963" s="748"/>
      <c r="U963" s="704">
        <v>0</v>
      </c>
    </row>
    <row r="964" spans="1:21" ht="14.4" customHeight="1" x14ac:dyDescent="0.3">
      <c r="A964" s="664">
        <v>31</v>
      </c>
      <c r="B964" s="665" t="s">
        <v>549</v>
      </c>
      <c r="C964" s="665" t="s">
        <v>2431</v>
      </c>
      <c r="D964" s="746" t="s">
        <v>3286</v>
      </c>
      <c r="E964" s="747" t="s">
        <v>2444</v>
      </c>
      <c r="F964" s="665" t="s">
        <v>2426</v>
      </c>
      <c r="G964" s="665" t="s">
        <v>2473</v>
      </c>
      <c r="H964" s="665" t="s">
        <v>550</v>
      </c>
      <c r="I964" s="665" t="s">
        <v>2474</v>
      </c>
      <c r="J964" s="665" t="s">
        <v>2475</v>
      </c>
      <c r="K964" s="665" t="s">
        <v>2476</v>
      </c>
      <c r="L964" s="666">
        <v>200</v>
      </c>
      <c r="M964" s="666">
        <v>400</v>
      </c>
      <c r="N964" s="665">
        <v>2</v>
      </c>
      <c r="O964" s="748">
        <v>1</v>
      </c>
      <c r="P964" s="666">
        <v>400</v>
      </c>
      <c r="Q964" s="681">
        <v>1</v>
      </c>
      <c r="R964" s="665">
        <v>2</v>
      </c>
      <c r="S964" s="681">
        <v>1</v>
      </c>
      <c r="T964" s="748">
        <v>1</v>
      </c>
      <c r="U964" s="704">
        <v>1</v>
      </c>
    </row>
    <row r="965" spans="1:21" ht="14.4" customHeight="1" x14ac:dyDescent="0.3">
      <c r="A965" s="664">
        <v>31</v>
      </c>
      <c r="B965" s="665" t="s">
        <v>549</v>
      </c>
      <c r="C965" s="665" t="s">
        <v>2431</v>
      </c>
      <c r="D965" s="746" t="s">
        <v>3286</v>
      </c>
      <c r="E965" s="747" t="s">
        <v>2446</v>
      </c>
      <c r="F965" s="665" t="s">
        <v>2426</v>
      </c>
      <c r="G965" s="665" t="s">
        <v>2461</v>
      </c>
      <c r="H965" s="665" t="s">
        <v>550</v>
      </c>
      <c r="I965" s="665" t="s">
        <v>2462</v>
      </c>
      <c r="J965" s="665" t="s">
        <v>2463</v>
      </c>
      <c r="K965" s="665" t="s">
        <v>2464</v>
      </c>
      <c r="L965" s="666">
        <v>35.130000000000003</v>
      </c>
      <c r="M965" s="666">
        <v>70.260000000000005</v>
      </c>
      <c r="N965" s="665">
        <v>2</v>
      </c>
      <c r="O965" s="748">
        <v>1</v>
      </c>
      <c r="P965" s="666">
        <v>70.260000000000005</v>
      </c>
      <c r="Q965" s="681">
        <v>1</v>
      </c>
      <c r="R965" s="665">
        <v>2</v>
      </c>
      <c r="S965" s="681">
        <v>1</v>
      </c>
      <c r="T965" s="748">
        <v>1</v>
      </c>
      <c r="U965" s="704">
        <v>1</v>
      </c>
    </row>
    <row r="966" spans="1:21" ht="14.4" customHeight="1" x14ac:dyDescent="0.3">
      <c r="A966" s="664">
        <v>31</v>
      </c>
      <c r="B966" s="665" t="s">
        <v>549</v>
      </c>
      <c r="C966" s="665" t="s">
        <v>2431</v>
      </c>
      <c r="D966" s="746" t="s">
        <v>3286</v>
      </c>
      <c r="E966" s="747" t="s">
        <v>2447</v>
      </c>
      <c r="F966" s="665" t="s">
        <v>2424</v>
      </c>
      <c r="G966" s="665" t="s">
        <v>2491</v>
      </c>
      <c r="H966" s="665" t="s">
        <v>550</v>
      </c>
      <c r="I966" s="665" t="s">
        <v>892</v>
      </c>
      <c r="J966" s="665" t="s">
        <v>893</v>
      </c>
      <c r="K966" s="665" t="s">
        <v>2492</v>
      </c>
      <c r="L966" s="666">
        <v>54.81</v>
      </c>
      <c r="M966" s="666">
        <v>54.81</v>
      </c>
      <c r="N966" s="665">
        <v>1</v>
      </c>
      <c r="O966" s="748">
        <v>0.5</v>
      </c>
      <c r="P966" s="666"/>
      <c r="Q966" s="681">
        <v>0</v>
      </c>
      <c r="R966" s="665"/>
      <c r="S966" s="681">
        <v>0</v>
      </c>
      <c r="T966" s="748"/>
      <c r="U966" s="704">
        <v>0</v>
      </c>
    </row>
    <row r="967" spans="1:21" ht="14.4" customHeight="1" x14ac:dyDescent="0.3">
      <c r="A967" s="664">
        <v>31</v>
      </c>
      <c r="B967" s="665" t="s">
        <v>549</v>
      </c>
      <c r="C967" s="665" t="s">
        <v>2431</v>
      </c>
      <c r="D967" s="746" t="s">
        <v>3286</v>
      </c>
      <c r="E967" s="747" t="s">
        <v>2447</v>
      </c>
      <c r="F967" s="665" t="s">
        <v>2424</v>
      </c>
      <c r="G967" s="665" t="s">
        <v>2522</v>
      </c>
      <c r="H967" s="665" t="s">
        <v>550</v>
      </c>
      <c r="I967" s="665" t="s">
        <v>2523</v>
      </c>
      <c r="J967" s="665" t="s">
        <v>674</v>
      </c>
      <c r="K967" s="665" t="s">
        <v>2524</v>
      </c>
      <c r="L967" s="666">
        <v>57.64</v>
      </c>
      <c r="M967" s="666">
        <v>57.64</v>
      </c>
      <c r="N967" s="665">
        <v>1</v>
      </c>
      <c r="O967" s="748">
        <v>0.5</v>
      </c>
      <c r="P967" s="666"/>
      <c r="Q967" s="681">
        <v>0</v>
      </c>
      <c r="R967" s="665"/>
      <c r="S967" s="681">
        <v>0</v>
      </c>
      <c r="T967" s="748"/>
      <c r="U967" s="704">
        <v>0</v>
      </c>
    </row>
    <row r="968" spans="1:21" ht="14.4" customHeight="1" x14ac:dyDescent="0.3">
      <c r="A968" s="664">
        <v>31</v>
      </c>
      <c r="B968" s="665" t="s">
        <v>549</v>
      </c>
      <c r="C968" s="665" t="s">
        <v>2431</v>
      </c>
      <c r="D968" s="746" t="s">
        <v>3286</v>
      </c>
      <c r="E968" s="747" t="s">
        <v>2447</v>
      </c>
      <c r="F968" s="665" t="s">
        <v>2426</v>
      </c>
      <c r="G968" s="665" t="s">
        <v>2465</v>
      </c>
      <c r="H968" s="665" t="s">
        <v>550</v>
      </c>
      <c r="I968" s="665" t="s">
        <v>2466</v>
      </c>
      <c r="J968" s="665" t="s">
        <v>2467</v>
      </c>
      <c r="K968" s="665" t="s">
        <v>2468</v>
      </c>
      <c r="L968" s="666">
        <v>410</v>
      </c>
      <c r="M968" s="666">
        <v>410</v>
      </c>
      <c r="N968" s="665">
        <v>1</v>
      </c>
      <c r="O968" s="748">
        <v>1</v>
      </c>
      <c r="P968" s="666">
        <v>410</v>
      </c>
      <c r="Q968" s="681">
        <v>1</v>
      </c>
      <c r="R968" s="665">
        <v>1</v>
      </c>
      <c r="S968" s="681">
        <v>1</v>
      </c>
      <c r="T968" s="748">
        <v>1</v>
      </c>
      <c r="U968" s="704">
        <v>1</v>
      </c>
    </row>
    <row r="969" spans="1:21" ht="14.4" customHeight="1" x14ac:dyDescent="0.3">
      <c r="A969" s="664">
        <v>31</v>
      </c>
      <c r="B969" s="665" t="s">
        <v>549</v>
      </c>
      <c r="C969" s="665" t="s">
        <v>2431</v>
      </c>
      <c r="D969" s="746" t="s">
        <v>3286</v>
      </c>
      <c r="E969" s="747" t="s">
        <v>2447</v>
      </c>
      <c r="F969" s="665" t="s">
        <v>2426</v>
      </c>
      <c r="G969" s="665" t="s">
        <v>2469</v>
      </c>
      <c r="H969" s="665" t="s">
        <v>550</v>
      </c>
      <c r="I969" s="665" t="s">
        <v>2552</v>
      </c>
      <c r="J969" s="665" t="s">
        <v>2553</v>
      </c>
      <c r="K969" s="665" t="s">
        <v>2554</v>
      </c>
      <c r="L969" s="666">
        <v>199.5</v>
      </c>
      <c r="M969" s="666">
        <v>199.5</v>
      </c>
      <c r="N969" s="665">
        <v>1</v>
      </c>
      <c r="O969" s="748">
        <v>1</v>
      </c>
      <c r="P969" s="666"/>
      <c r="Q969" s="681">
        <v>0</v>
      </c>
      <c r="R969" s="665"/>
      <c r="S969" s="681">
        <v>0</v>
      </c>
      <c r="T969" s="748"/>
      <c r="U969" s="704">
        <v>0</v>
      </c>
    </row>
    <row r="970" spans="1:21" ht="14.4" customHeight="1" x14ac:dyDescent="0.3">
      <c r="A970" s="664">
        <v>31</v>
      </c>
      <c r="B970" s="665" t="s">
        <v>549</v>
      </c>
      <c r="C970" s="665" t="s">
        <v>2431</v>
      </c>
      <c r="D970" s="746" t="s">
        <v>3286</v>
      </c>
      <c r="E970" s="747" t="s">
        <v>2447</v>
      </c>
      <c r="F970" s="665" t="s">
        <v>2426</v>
      </c>
      <c r="G970" s="665" t="s">
        <v>2469</v>
      </c>
      <c r="H970" s="665" t="s">
        <v>550</v>
      </c>
      <c r="I970" s="665" t="s">
        <v>2699</v>
      </c>
      <c r="J970" s="665" t="s">
        <v>2700</v>
      </c>
      <c r="K970" s="665" t="s">
        <v>2701</v>
      </c>
      <c r="L970" s="666">
        <v>855</v>
      </c>
      <c r="M970" s="666">
        <v>855</v>
      </c>
      <c r="N970" s="665">
        <v>1</v>
      </c>
      <c r="O970" s="748">
        <v>1</v>
      </c>
      <c r="P970" s="666"/>
      <c r="Q970" s="681">
        <v>0</v>
      </c>
      <c r="R970" s="665"/>
      <c r="S970" s="681">
        <v>0</v>
      </c>
      <c r="T970" s="748"/>
      <c r="U970" s="704">
        <v>0</v>
      </c>
    </row>
    <row r="971" spans="1:21" ht="14.4" customHeight="1" thickBot="1" x14ac:dyDescent="0.35">
      <c r="A971" s="670">
        <v>31</v>
      </c>
      <c r="B971" s="671" t="s">
        <v>549</v>
      </c>
      <c r="C971" s="671" t="s">
        <v>2431</v>
      </c>
      <c r="D971" s="749" t="s">
        <v>3286</v>
      </c>
      <c r="E971" s="750" t="s">
        <v>2453</v>
      </c>
      <c r="F971" s="671" t="s">
        <v>2426</v>
      </c>
      <c r="G971" s="671" t="s">
        <v>2469</v>
      </c>
      <c r="H971" s="671" t="s">
        <v>550</v>
      </c>
      <c r="I971" s="671" t="s">
        <v>2470</v>
      </c>
      <c r="J971" s="671" t="s">
        <v>2471</v>
      </c>
      <c r="K971" s="671" t="s">
        <v>2472</v>
      </c>
      <c r="L971" s="672">
        <v>971.25</v>
      </c>
      <c r="M971" s="672">
        <v>971.25</v>
      </c>
      <c r="N971" s="671">
        <v>1</v>
      </c>
      <c r="O971" s="751">
        <v>1</v>
      </c>
      <c r="P971" s="672"/>
      <c r="Q971" s="682">
        <v>0</v>
      </c>
      <c r="R971" s="671"/>
      <c r="S971" s="682">
        <v>0</v>
      </c>
      <c r="T971" s="751"/>
      <c r="U971" s="705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3288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2445</v>
      </c>
      <c r="B5" s="229">
        <v>371.99</v>
      </c>
      <c r="C5" s="745">
        <v>9.7509406503003739E-3</v>
      </c>
      <c r="D5" s="229">
        <v>37777.15</v>
      </c>
      <c r="E5" s="745">
        <v>0.99024905934969965</v>
      </c>
      <c r="F5" s="753">
        <v>38149.14</v>
      </c>
    </row>
    <row r="6" spans="1:6" ht="14.4" customHeight="1" x14ac:dyDescent="0.3">
      <c r="A6" s="693" t="s">
        <v>2453</v>
      </c>
      <c r="B6" s="668">
        <v>348.49</v>
      </c>
      <c r="C6" s="681">
        <v>3.4983764457442962E-3</v>
      </c>
      <c r="D6" s="668">
        <v>99266.29</v>
      </c>
      <c r="E6" s="681">
        <v>0.99650162355425564</v>
      </c>
      <c r="F6" s="669">
        <v>99614.78</v>
      </c>
    </row>
    <row r="7" spans="1:6" ht="14.4" customHeight="1" x14ac:dyDescent="0.3">
      <c r="A7" s="693" t="s">
        <v>2446</v>
      </c>
      <c r="B7" s="668">
        <v>300.33</v>
      </c>
      <c r="C7" s="681">
        <v>1.2046438533200804E-2</v>
      </c>
      <c r="D7" s="668">
        <v>24630.690000000002</v>
      </c>
      <c r="E7" s="681">
        <v>0.98795356146679914</v>
      </c>
      <c r="F7" s="669">
        <v>24931.020000000004</v>
      </c>
    </row>
    <row r="8" spans="1:6" ht="14.4" customHeight="1" x14ac:dyDescent="0.3">
      <c r="A8" s="693" t="s">
        <v>2440</v>
      </c>
      <c r="B8" s="668">
        <v>93.98</v>
      </c>
      <c r="C8" s="681">
        <v>4.5000332786031992E-3</v>
      </c>
      <c r="D8" s="668">
        <v>20790.310000000001</v>
      </c>
      <c r="E8" s="681">
        <v>0.99549996672139685</v>
      </c>
      <c r="F8" s="669">
        <v>20884.29</v>
      </c>
    </row>
    <row r="9" spans="1:6" ht="14.4" customHeight="1" x14ac:dyDescent="0.3">
      <c r="A9" s="693" t="s">
        <v>2441</v>
      </c>
      <c r="B9" s="668">
        <v>73.08</v>
      </c>
      <c r="C9" s="681">
        <v>2.3096250177772858E-3</v>
      </c>
      <c r="D9" s="668">
        <v>31568.420000000002</v>
      </c>
      <c r="E9" s="681">
        <v>0.99769037498222268</v>
      </c>
      <c r="F9" s="669">
        <v>31641.500000000004</v>
      </c>
    </row>
    <row r="10" spans="1:6" ht="14.4" customHeight="1" x14ac:dyDescent="0.3">
      <c r="A10" s="693" t="s">
        <v>2439</v>
      </c>
      <c r="B10" s="668">
        <v>48.72</v>
      </c>
      <c r="C10" s="681">
        <v>5.6316869780763032E-4</v>
      </c>
      <c r="D10" s="668">
        <v>86461.76999999996</v>
      </c>
      <c r="E10" s="681">
        <v>0.99943683130219241</v>
      </c>
      <c r="F10" s="669">
        <v>86510.489999999962</v>
      </c>
    </row>
    <row r="11" spans="1:6" ht="14.4" customHeight="1" x14ac:dyDescent="0.3">
      <c r="A11" s="693" t="s">
        <v>2438</v>
      </c>
      <c r="B11" s="668">
        <v>31.32</v>
      </c>
      <c r="C11" s="681">
        <v>5.4103926179580486E-4</v>
      </c>
      <c r="D11" s="668">
        <v>57857.269999999982</v>
      </c>
      <c r="E11" s="681">
        <v>0.99945896073820417</v>
      </c>
      <c r="F11" s="669">
        <v>57888.589999999982</v>
      </c>
    </row>
    <row r="12" spans="1:6" ht="14.4" customHeight="1" x14ac:dyDescent="0.3">
      <c r="A12" s="693" t="s">
        <v>2449</v>
      </c>
      <c r="B12" s="668">
        <v>0</v>
      </c>
      <c r="C12" s="681">
        <v>0</v>
      </c>
      <c r="D12" s="668">
        <v>21115.620000000003</v>
      </c>
      <c r="E12" s="681">
        <v>1</v>
      </c>
      <c r="F12" s="669">
        <v>21115.620000000003</v>
      </c>
    </row>
    <row r="13" spans="1:6" ht="14.4" customHeight="1" x14ac:dyDescent="0.3">
      <c r="A13" s="693" t="s">
        <v>2447</v>
      </c>
      <c r="B13" s="668">
        <v>0</v>
      </c>
      <c r="C13" s="681">
        <v>0</v>
      </c>
      <c r="D13" s="668">
        <v>62301.219999999987</v>
      </c>
      <c r="E13" s="681">
        <v>1</v>
      </c>
      <c r="F13" s="669">
        <v>62301.219999999987</v>
      </c>
    </row>
    <row r="14" spans="1:6" ht="14.4" customHeight="1" x14ac:dyDescent="0.3">
      <c r="A14" s="693" t="s">
        <v>2448</v>
      </c>
      <c r="B14" s="668">
        <v>0</v>
      </c>
      <c r="C14" s="681">
        <v>0</v>
      </c>
      <c r="D14" s="668">
        <v>35198.299999999996</v>
      </c>
      <c r="E14" s="681">
        <v>1</v>
      </c>
      <c r="F14" s="669">
        <v>35198.299999999996</v>
      </c>
    </row>
    <row r="15" spans="1:6" ht="14.4" customHeight="1" x14ac:dyDescent="0.3">
      <c r="A15" s="693" t="s">
        <v>2452</v>
      </c>
      <c r="B15" s="668"/>
      <c r="C15" s="681">
        <v>0</v>
      </c>
      <c r="D15" s="668">
        <v>2010.52</v>
      </c>
      <c r="E15" s="681">
        <v>1</v>
      </c>
      <c r="F15" s="669">
        <v>2010.52</v>
      </c>
    </row>
    <row r="16" spans="1:6" ht="14.4" customHeight="1" x14ac:dyDescent="0.3">
      <c r="A16" s="693" t="s">
        <v>2450</v>
      </c>
      <c r="B16" s="668"/>
      <c r="C16" s="681">
        <v>0</v>
      </c>
      <c r="D16" s="668">
        <v>17524.859999999997</v>
      </c>
      <c r="E16" s="681">
        <v>1</v>
      </c>
      <c r="F16" s="669">
        <v>17524.859999999997</v>
      </c>
    </row>
    <row r="17" spans="1:6" ht="14.4" customHeight="1" x14ac:dyDescent="0.3">
      <c r="A17" s="693" t="s">
        <v>2442</v>
      </c>
      <c r="B17" s="668">
        <v>0</v>
      </c>
      <c r="C17" s="681">
        <v>0</v>
      </c>
      <c r="D17" s="668">
        <v>82145.399999999965</v>
      </c>
      <c r="E17" s="681">
        <v>1</v>
      </c>
      <c r="F17" s="669">
        <v>82145.399999999965</v>
      </c>
    </row>
    <row r="18" spans="1:6" ht="14.4" customHeight="1" x14ac:dyDescent="0.3">
      <c r="A18" s="693" t="s">
        <v>2443</v>
      </c>
      <c r="B18" s="668"/>
      <c r="C18" s="681">
        <v>0</v>
      </c>
      <c r="D18" s="668">
        <v>13088.34</v>
      </c>
      <c r="E18" s="681">
        <v>1</v>
      </c>
      <c r="F18" s="669">
        <v>13088.34</v>
      </c>
    </row>
    <row r="19" spans="1:6" ht="14.4" customHeight="1" x14ac:dyDescent="0.3">
      <c r="A19" s="693" t="s">
        <v>2444</v>
      </c>
      <c r="B19" s="668"/>
      <c r="C19" s="681">
        <v>0</v>
      </c>
      <c r="D19" s="668">
        <v>95459.540000000008</v>
      </c>
      <c r="E19" s="681">
        <v>1</v>
      </c>
      <c r="F19" s="669">
        <v>95459.540000000008</v>
      </c>
    </row>
    <row r="20" spans="1:6" ht="14.4" customHeight="1" x14ac:dyDescent="0.3">
      <c r="A20" s="693" t="s">
        <v>2437</v>
      </c>
      <c r="B20" s="668"/>
      <c r="C20" s="681">
        <v>0</v>
      </c>
      <c r="D20" s="668">
        <v>12090.640000000003</v>
      </c>
      <c r="E20" s="681">
        <v>1</v>
      </c>
      <c r="F20" s="669">
        <v>12090.640000000003</v>
      </c>
    </row>
    <row r="21" spans="1:6" ht="14.4" customHeight="1" thickBot="1" x14ac:dyDescent="0.35">
      <c r="A21" s="691" t="s">
        <v>2436</v>
      </c>
      <c r="B21" s="683"/>
      <c r="C21" s="684">
        <v>0</v>
      </c>
      <c r="D21" s="683">
        <v>1630.2</v>
      </c>
      <c r="E21" s="684">
        <v>1</v>
      </c>
      <c r="F21" s="685">
        <v>1630.2</v>
      </c>
    </row>
    <row r="22" spans="1:6" ht="14.4" customHeight="1" thickBot="1" x14ac:dyDescent="0.35">
      <c r="A22" s="686" t="s">
        <v>3</v>
      </c>
      <c r="B22" s="687">
        <v>1267.9099999999999</v>
      </c>
      <c r="C22" s="688">
        <v>1.8056651639038715E-3</v>
      </c>
      <c r="D22" s="687">
        <v>700916.53999999992</v>
      </c>
      <c r="E22" s="688">
        <v>0.9981943348360961</v>
      </c>
      <c r="F22" s="689">
        <v>702184.45</v>
      </c>
    </row>
    <row r="23" spans="1:6" ht="14.4" customHeight="1" thickBot="1" x14ac:dyDescent="0.35"/>
    <row r="24" spans="1:6" ht="14.4" customHeight="1" x14ac:dyDescent="0.3">
      <c r="A24" s="754" t="s">
        <v>2220</v>
      </c>
      <c r="B24" s="229">
        <v>353.18</v>
      </c>
      <c r="C24" s="745">
        <v>0.59999320467518347</v>
      </c>
      <c r="D24" s="229">
        <v>235.46</v>
      </c>
      <c r="E24" s="745">
        <v>0.40000679532481653</v>
      </c>
      <c r="F24" s="753">
        <v>588.64</v>
      </c>
    </row>
    <row r="25" spans="1:6" ht="14.4" customHeight="1" x14ac:dyDescent="0.3">
      <c r="A25" s="693" t="s">
        <v>3289</v>
      </c>
      <c r="B25" s="668">
        <v>300.33</v>
      </c>
      <c r="C25" s="681">
        <v>1</v>
      </c>
      <c r="D25" s="668"/>
      <c r="E25" s="681">
        <v>0</v>
      </c>
      <c r="F25" s="669">
        <v>300.33</v>
      </c>
    </row>
    <row r="26" spans="1:6" ht="14.4" customHeight="1" x14ac:dyDescent="0.3">
      <c r="A26" s="693" t="s">
        <v>3290</v>
      </c>
      <c r="B26" s="668">
        <v>207.45</v>
      </c>
      <c r="C26" s="681">
        <v>0.33333333333333337</v>
      </c>
      <c r="D26" s="668">
        <v>414.9</v>
      </c>
      <c r="E26" s="681">
        <v>0.66666666666666674</v>
      </c>
      <c r="F26" s="669">
        <v>622.34999999999991</v>
      </c>
    </row>
    <row r="27" spans="1:6" ht="14.4" customHeight="1" x14ac:dyDescent="0.3">
      <c r="A27" s="693" t="s">
        <v>3291</v>
      </c>
      <c r="B27" s="668">
        <v>141.04</v>
      </c>
      <c r="C27" s="681">
        <v>1</v>
      </c>
      <c r="D27" s="668"/>
      <c r="E27" s="681">
        <v>0</v>
      </c>
      <c r="F27" s="669">
        <v>141.04</v>
      </c>
    </row>
    <row r="28" spans="1:6" ht="14.4" customHeight="1" x14ac:dyDescent="0.3">
      <c r="A28" s="693" t="s">
        <v>2192</v>
      </c>
      <c r="B28" s="668">
        <v>125.30000000000001</v>
      </c>
      <c r="C28" s="681">
        <v>8.4222271514320476E-2</v>
      </c>
      <c r="D28" s="668">
        <v>1362.43</v>
      </c>
      <c r="E28" s="681">
        <v>0.91577772848567951</v>
      </c>
      <c r="F28" s="669">
        <v>1487.73</v>
      </c>
    </row>
    <row r="29" spans="1:6" ht="14.4" customHeight="1" x14ac:dyDescent="0.3">
      <c r="A29" s="693" t="s">
        <v>2171</v>
      </c>
      <c r="B29" s="668">
        <v>73.08</v>
      </c>
      <c r="C29" s="681">
        <v>2.5807636348226526E-2</v>
      </c>
      <c r="D29" s="668">
        <v>2758.6399999999994</v>
      </c>
      <c r="E29" s="681">
        <v>0.97419236365177353</v>
      </c>
      <c r="F29" s="669">
        <v>2831.7199999999993</v>
      </c>
    </row>
    <row r="30" spans="1:6" ht="14.4" customHeight="1" x14ac:dyDescent="0.3">
      <c r="A30" s="693" t="s">
        <v>2215</v>
      </c>
      <c r="B30" s="668">
        <v>48.72</v>
      </c>
      <c r="C30" s="681">
        <v>0.11765558211982902</v>
      </c>
      <c r="D30" s="668">
        <v>365.37</v>
      </c>
      <c r="E30" s="681">
        <v>0.88234441788017093</v>
      </c>
      <c r="F30" s="669">
        <v>414.09000000000003</v>
      </c>
    </row>
    <row r="31" spans="1:6" ht="14.4" customHeight="1" x14ac:dyDescent="0.3">
      <c r="A31" s="693" t="s">
        <v>2184</v>
      </c>
      <c r="B31" s="668">
        <v>18.809999999999999</v>
      </c>
      <c r="C31" s="681">
        <v>0.6667848280751506</v>
      </c>
      <c r="D31" s="668">
        <v>9.4</v>
      </c>
      <c r="E31" s="681">
        <v>0.33321517192484934</v>
      </c>
      <c r="F31" s="669">
        <v>28.21</v>
      </c>
    </row>
    <row r="32" spans="1:6" ht="14.4" customHeight="1" x14ac:dyDescent="0.3">
      <c r="A32" s="693" t="s">
        <v>2200</v>
      </c>
      <c r="B32" s="668">
        <v>0</v>
      </c>
      <c r="C32" s="681"/>
      <c r="D32" s="668"/>
      <c r="E32" s="681"/>
      <c r="F32" s="669">
        <v>0</v>
      </c>
    </row>
    <row r="33" spans="1:6" ht="14.4" customHeight="1" x14ac:dyDescent="0.3">
      <c r="A33" s="693" t="s">
        <v>2199</v>
      </c>
      <c r="B33" s="668">
        <v>0</v>
      </c>
      <c r="C33" s="681"/>
      <c r="D33" s="668"/>
      <c r="E33" s="681"/>
      <c r="F33" s="669">
        <v>0</v>
      </c>
    </row>
    <row r="34" spans="1:6" ht="14.4" customHeight="1" x14ac:dyDescent="0.3">
      <c r="A34" s="693" t="s">
        <v>3292</v>
      </c>
      <c r="B34" s="668">
        <v>0</v>
      </c>
      <c r="C34" s="681"/>
      <c r="D34" s="668"/>
      <c r="E34" s="681"/>
      <c r="F34" s="669">
        <v>0</v>
      </c>
    </row>
    <row r="35" spans="1:6" ht="14.4" customHeight="1" x14ac:dyDescent="0.3">
      <c r="A35" s="693" t="s">
        <v>2234</v>
      </c>
      <c r="B35" s="668">
        <v>0</v>
      </c>
      <c r="C35" s="681">
        <v>0</v>
      </c>
      <c r="D35" s="668">
        <v>9992.7800000000025</v>
      </c>
      <c r="E35" s="681">
        <v>1</v>
      </c>
      <c r="F35" s="669">
        <v>9992.7800000000025</v>
      </c>
    </row>
    <row r="36" spans="1:6" ht="14.4" customHeight="1" x14ac:dyDescent="0.3">
      <c r="A36" s="693" t="s">
        <v>2229</v>
      </c>
      <c r="B36" s="668"/>
      <c r="C36" s="681">
        <v>0</v>
      </c>
      <c r="D36" s="668">
        <v>127.5</v>
      </c>
      <c r="E36" s="681">
        <v>1</v>
      </c>
      <c r="F36" s="669">
        <v>127.5</v>
      </c>
    </row>
    <row r="37" spans="1:6" ht="14.4" customHeight="1" x14ac:dyDescent="0.3">
      <c r="A37" s="693" t="s">
        <v>2188</v>
      </c>
      <c r="B37" s="668"/>
      <c r="C37" s="681">
        <v>0</v>
      </c>
      <c r="D37" s="668">
        <v>282.16000000000003</v>
      </c>
      <c r="E37" s="681">
        <v>1</v>
      </c>
      <c r="F37" s="669">
        <v>282.16000000000003</v>
      </c>
    </row>
    <row r="38" spans="1:6" ht="14.4" customHeight="1" x14ac:dyDescent="0.3">
      <c r="A38" s="693" t="s">
        <v>3293</v>
      </c>
      <c r="B38" s="668"/>
      <c r="C38" s="681">
        <v>0</v>
      </c>
      <c r="D38" s="668">
        <v>4753.8599999999997</v>
      </c>
      <c r="E38" s="681">
        <v>1</v>
      </c>
      <c r="F38" s="669">
        <v>4753.8599999999997</v>
      </c>
    </row>
    <row r="39" spans="1:6" ht="14.4" customHeight="1" x14ac:dyDescent="0.3">
      <c r="A39" s="693" t="s">
        <v>2205</v>
      </c>
      <c r="B39" s="668"/>
      <c r="C39" s="681">
        <v>0</v>
      </c>
      <c r="D39" s="668">
        <v>262.23</v>
      </c>
      <c r="E39" s="681">
        <v>1</v>
      </c>
      <c r="F39" s="669">
        <v>262.23</v>
      </c>
    </row>
    <row r="40" spans="1:6" ht="14.4" customHeight="1" x14ac:dyDescent="0.3">
      <c r="A40" s="693" t="s">
        <v>3294</v>
      </c>
      <c r="B40" s="668">
        <v>0</v>
      </c>
      <c r="C40" s="681">
        <v>0</v>
      </c>
      <c r="D40" s="668">
        <v>132</v>
      </c>
      <c r="E40" s="681">
        <v>1</v>
      </c>
      <c r="F40" s="669">
        <v>132</v>
      </c>
    </row>
    <row r="41" spans="1:6" ht="14.4" customHeight="1" x14ac:dyDescent="0.3">
      <c r="A41" s="693" t="s">
        <v>2211</v>
      </c>
      <c r="B41" s="668"/>
      <c r="C41" s="681">
        <v>0</v>
      </c>
      <c r="D41" s="668">
        <v>1057.0999999999999</v>
      </c>
      <c r="E41" s="681">
        <v>1</v>
      </c>
      <c r="F41" s="669">
        <v>1057.0999999999999</v>
      </c>
    </row>
    <row r="42" spans="1:6" ht="14.4" customHeight="1" x14ac:dyDescent="0.3">
      <c r="A42" s="693" t="s">
        <v>2187</v>
      </c>
      <c r="B42" s="668"/>
      <c r="C42" s="681">
        <v>0</v>
      </c>
      <c r="D42" s="668">
        <v>210.66</v>
      </c>
      <c r="E42" s="681">
        <v>1</v>
      </c>
      <c r="F42" s="669">
        <v>210.66</v>
      </c>
    </row>
    <row r="43" spans="1:6" ht="14.4" customHeight="1" x14ac:dyDescent="0.3">
      <c r="A43" s="693" t="s">
        <v>2198</v>
      </c>
      <c r="B43" s="668"/>
      <c r="C43" s="681">
        <v>0</v>
      </c>
      <c r="D43" s="668">
        <v>673222.66999999969</v>
      </c>
      <c r="E43" s="681">
        <v>1</v>
      </c>
      <c r="F43" s="669">
        <v>673222.66999999969</v>
      </c>
    </row>
    <row r="44" spans="1:6" ht="14.4" customHeight="1" x14ac:dyDescent="0.3">
      <c r="A44" s="693" t="s">
        <v>2175</v>
      </c>
      <c r="B44" s="668">
        <v>0</v>
      </c>
      <c r="C44" s="681"/>
      <c r="D44" s="668"/>
      <c r="E44" s="681"/>
      <c r="F44" s="669">
        <v>0</v>
      </c>
    </row>
    <row r="45" spans="1:6" ht="14.4" customHeight="1" x14ac:dyDescent="0.3">
      <c r="A45" s="693" t="s">
        <v>3295</v>
      </c>
      <c r="B45" s="668">
        <v>0</v>
      </c>
      <c r="C45" s="681"/>
      <c r="D45" s="668"/>
      <c r="E45" s="681"/>
      <c r="F45" s="669">
        <v>0</v>
      </c>
    </row>
    <row r="46" spans="1:6" ht="14.4" customHeight="1" x14ac:dyDescent="0.3">
      <c r="A46" s="693" t="s">
        <v>2189</v>
      </c>
      <c r="B46" s="668">
        <v>0</v>
      </c>
      <c r="C46" s="681"/>
      <c r="D46" s="668"/>
      <c r="E46" s="681"/>
      <c r="F46" s="669">
        <v>0</v>
      </c>
    </row>
    <row r="47" spans="1:6" ht="14.4" customHeight="1" x14ac:dyDescent="0.3">
      <c r="A47" s="693" t="s">
        <v>2219</v>
      </c>
      <c r="B47" s="668"/>
      <c r="C47" s="681">
        <v>0</v>
      </c>
      <c r="D47" s="668">
        <v>2652.88</v>
      </c>
      <c r="E47" s="681">
        <v>1</v>
      </c>
      <c r="F47" s="669">
        <v>2652.88</v>
      </c>
    </row>
    <row r="48" spans="1:6" ht="14.4" customHeight="1" x14ac:dyDescent="0.3">
      <c r="A48" s="693" t="s">
        <v>3296</v>
      </c>
      <c r="B48" s="668"/>
      <c r="C48" s="681">
        <v>0</v>
      </c>
      <c r="D48" s="668">
        <v>2359</v>
      </c>
      <c r="E48" s="681">
        <v>1</v>
      </c>
      <c r="F48" s="669">
        <v>2359</v>
      </c>
    </row>
    <row r="49" spans="1:6" ht="14.4" customHeight="1" x14ac:dyDescent="0.3">
      <c r="A49" s="693" t="s">
        <v>2202</v>
      </c>
      <c r="B49" s="668">
        <v>0</v>
      </c>
      <c r="C49" s="681">
        <v>0</v>
      </c>
      <c r="D49" s="668">
        <v>300.00000000000006</v>
      </c>
      <c r="E49" s="681">
        <v>1</v>
      </c>
      <c r="F49" s="669">
        <v>300.00000000000006</v>
      </c>
    </row>
    <row r="50" spans="1:6" ht="14.4" customHeight="1" x14ac:dyDescent="0.3">
      <c r="A50" s="693" t="s">
        <v>2181</v>
      </c>
      <c r="B50" s="668"/>
      <c r="C50" s="681">
        <v>0</v>
      </c>
      <c r="D50" s="668">
        <v>351.51</v>
      </c>
      <c r="E50" s="681">
        <v>1</v>
      </c>
      <c r="F50" s="669">
        <v>351.51</v>
      </c>
    </row>
    <row r="51" spans="1:6" ht="14.4" customHeight="1" thickBot="1" x14ac:dyDescent="0.35">
      <c r="A51" s="691" t="s">
        <v>2196</v>
      </c>
      <c r="B51" s="683">
        <v>0</v>
      </c>
      <c r="C51" s="684">
        <v>0</v>
      </c>
      <c r="D51" s="683">
        <v>65.989999999999995</v>
      </c>
      <c r="E51" s="684">
        <v>1</v>
      </c>
      <c r="F51" s="685">
        <v>65.989999999999995</v>
      </c>
    </row>
    <row r="52" spans="1:6" ht="14.4" customHeight="1" thickBot="1" x14ac:dyDescent="0.35">
      <c r="A52" s="686" t="s">
        <v>3</v>
      </c>
      <c r="B52" s="687">
        <v>1267.9100000000001</v>
      </c>
      <c r="C52" s="688">
        <v>1.8056651639038728E-3</v>
      </c>
      <c r="D52" s="687">
        <v>700916.5399999998</v>
      </c>
      <c r="E52" s="688">
        <v>0.99819433483609643</v>
      </c>
      <c r="F52" s="689">
        <v>702184.4499999996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2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{9D669832-F848-4D92-ABC8-6889926A2426}</x14:id>
        </ext>
      </extLst>
    </cfRule>
  </conditionalFormatting>
  <conditionalFormatting sqref="F24:F5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{04958C53-3C46-40C3-A433-C9ED4B24EA84}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D669832-F848-4D92-ABC8-6889926A242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F5:F21</xm:sqref>
        </x14:conditionalFormatting>
        <x14:conditionalFormatting xmlns:xm="http://schemas.microsoft.com/office/excel/2006/main">
          <x14:cfRule type="dataBar" id="{04958C53-3C46-40C3-A433-C9ED4B24EA8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F24:F51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7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3305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312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38</v>
      </c>
      <c r="G3" s="47">
        <f>SUBTOTAL(9,G6:G1048576)</f>
        <v>1267.9099999999999</v>
      </c>
      <c r="H3" s="48">
        <f>IF(M3=0,0,G3/M3)</f>
        <v>1.8056651639038711E-3</v>
      </c>
      <c r="I3" s="47">
        <f>SUBTOTAL(9,I6:I1048576)</f>
        <v>1230</v>
      </c>
      <c r="J3" s="47">
        <f>SUBTOTAL(9,J6:J1048576)</f>
        <v>700916.54000000015</v>
      </c>
      <c r="K3" s="48">
        <f>IF(M3=0,0,J3/M3)</f>
        <v>0.9981943348360961</v>
      </c>
      <c r="L3" s="47">
        <f>SUBTOTAL(9,L6:L1048576)</f>
        <v>1268</v>
      </c>
      <c r="M3" s="49">
        <f>SUBTOTAL(9,M6:M1048576)</f>
        <v>702184.45000000019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2436</v>
      </c>
      <c r="B6" s="740" t="s">
        <v>2247</v>
      </c>
      <c r="C6" s="740" t="s">
        <v>2515</v>
      </c>
      <c r="D6" s="740" t="s">
        <v>1345</v>
      </c>
      <c r="E6" s="740" t="s">
        <v>2250</v>
      </c>
      <c r="F6" s="229"/>
      <c r="G6" s="229"/>
      <c r="H6" s="745">
        <v>0</v>
      </c>
      <c r="I6" s="229">
        <v>2</v>
      </c>
      <c r="J6" s="229">
        <v>1630.2</v>
      </c>
      <c r="K6" s="745">
        <v>1</v>
      </c>
      <c r="L6" s="229">
        <v>2</v>
      </c>
      <c r="M6" s="753">
        <v>1630.2</v>
      </c>
    </row>
    <row r="7" spans="1:13" ht="14.4" customHeight="1" x14ac:dyDescent="0.3">
      <c r="A7" s="664" t="s">
        <v>2437</v>
      </c>
      <c r="B7" s="665" t="s">
        <v>2247</v>
      </c>
      <c r="C7" s="665" t="s">
        <v>2456</v>
      </c>
      <c r="D7" s="665" t="s">
        <v>1345</v>
      </c>
      <c r="E7" s="665" t="s">
        <v>2457</v>
      </c>
      <c r="F7" s="668"/>
      <c r="G7" s="668"/>
      <c r="H7" s="681">
        <v>0</v>
      </c>
      <c r="I7" s="668">
        <v>14</v>
      </c>
      <c r="J7" s="668">
        <v>7607.46</v>
      </c>
      <c r="K7" s="681">
        <v>1</v>
      </c>
      <c r="L7" s="668">
        <v>14</v>
      </c>
      <c r="M7" s="669">
        <v>7607.46</v>
      </c>
    </row>
    <row r="8" spans="1:13" ht="14.4" customHeight="1" x14ac:dyDescent="0.3">
      <c r="A8" s="664" t="s">
        <v>2437</v>
      </c>
      <c r="B8" s="665" t="s">
        <v>2247</v>
      </c>
      <c r="C8" s="665" t="s">
        <v>2515</v>
      </c>
      <c r="D8" s="665" t="s">
        <v>1345</v>
      </c>
      <c r="E8" s="665" t="s">
        <v>2250</v>
      </c>
      <c r="F8" s="668"/>
      <c r="G8" s="668"/>
      <c r="H8" s="681">
        <v>0</v>
      </c>
      <c r="I8" s="668">
        <v>4</v>
      </c>
      <c r="J8" s="668">
        <v>3260.4</v>
      </c>
      <c r="K8" s="681">
        <v>1</v>
      </c>
      <c r="L8" s="668">
        <v>4</v>
      </c>
      <c r="M8" s="669">
        <v>3260.4</v>
      </c>
    </row>
    <row r="9" spans="1:13" ht="14.4" customHeight="1" x14ac:dyDescent="0.3">
      <c r="A9" s="664" t="s">
        <v>2437</v>
      </c>
      <c r="B9" s="665" t="s">
        <v>2247</v>
      </c>
      <c r="C9" s="665" t="s">
        <v>2516</v>
      </c>
      <c r="D9" s="665" t="s">
        <v>1345</v>
      </c>
      <c r="E9" s="665" t="s">
        <v>2517</v>
      </c>
      <c r="F9" s="668"/>
      <c r="G9" s="668"/>
      <c r="H9" s="681">
        <v>0</v>
      </c>
      <c r="I9" s="668">
        <v>1</v>
      </c>
      <c r="J9" s="668">
        <v>923.74</v>
      </c>
      <c r="K9" s="681">
        <v>1</v>
      </c>
      <c r="L9" s="668">
        <v>1</v>
      </c>
      <c r="M9" s="669">
        <v>923.74</v>
      </c>
    </row>
    <row r="10" spans="1:13" ht="14.4" customHeight="1" x14ac:dyDescent="0.3">
      <c r="A10" s="664" t="s">
        <v>2437</v>
      </c>
      <c r="B10" s="665" t="s">
        <v>2281</v>
      </c>
      <c r="C10" s="665" t="s">
        <v>1485</v>
      </c>
      <c r="D10" s="665" t="s">
        <v>2285</v>
      </c>
      <c r="E10" s="665" t="s">
        <v>2286</v>
      </c>
      <c r="F10" s="668"/>
      <c r="G10" s="668"/>
      <c r="H10" s="681">
        <v>0</v>
      </c>
      <c r="I10" s="668">
        <v>2</v>
      </c>
      <c r="J10" s="668">
        <v>299.04000000000002</v>
      </c>
      <c r="K10" s="681">
        <v>1</v>
      </c>
      <c r="L10" s="668">
        <v>2</v>
      </c>
      <c r="M10" s="669">
        <v>299.04000000000002</v>
      </c>
    </row>
    <row r="11" spans="1:13" ht="14.4" customHeight="1" x14ac:dyDescent="0.3">
      <c r="A11" s="664" t="s">
        <v>2438</v>
      </c>
      <c r="B11" s="665" t="s">
        <v>2247</v>
      </c>
      <c r="C11" s="665" t="s">
        <v>2456</v>
      </c>
      <c r="D11" s="665" t="s">
        <v>1345</v>
      </c>
      <c r="E11" s="665" t="s">
        <v>2457</v>
      </c>
      <c r="F11" s="668"/>
      <c r="G11" s="668"/>
      <c r="H11" s="681">
        <v>0</v>
      </c>
      <c r="I11" s="668">
        <v>69</v>
      </c>
      <c r="J11" s="668">
        <v>37493.909999999996</v>
      </c>
      <c r="K11" s="681">
        <v>1</v>
      </c>
      <c r="L11" s="668">
        <v>69</v>
      </c>
      <c r="M11" s="669">
        <v>37493.909999999996</v>
      </c>
    </row>
    <row r="12" spans="1:13" ht="14.4" customHeight="1" x14ac:dyDescent="0.3">
      <c r="A12" s="664" t="s">
        <v>2438</v>
      </c>
      <c r="B12" s="665" t="s">
        <v>2247</v>
      </c>
      <c r="C12" s="665" t="s">
        <v>2515</v>
      </c>
      <c r="D12" s="665" t="s">
        <v>1345</v>
      </c>
      <c r="E12" s="665" t="s">
        <v>2250</v>
      </c>
      <c r="F12" s="668"/>
      <c r="G12" s="668"/>
      <c r="H12" s="681">
        <v>0</v>
      </c>
      <c r="I12" s="668">
        <v>16</v>
      </c>
      <c r="J12" s="668">
        <v>13041.600000000002</v>
      </c>
      <c r="K12" s="681">
        <v>1</v>
      </c>
      <c r="L12" s="668">
        <v>16</v>
      </c>
      <c r="M12" s="669">
        <v>13041.600000000002</v>
      </c>
    </row>
    <row r="13" spans="1:13" ht="14.4" customHeight="1" x14ac:dyDescent="0.3">
      <c r="A13" s="664" t="s">
        <v>2438</v>
      </c>
      <c r="B13" s="665" t="s">
        <v>2247</v>
      </c>
      <c r="C13" s="665" t="s">
        <v>2516</v>
      </c>
      <c r="D13" s="665" t="s">
        <v>1345</v>
      </c>
      <c r="E13" s="665" t="s">
        <v>2517</v>
      </c>
      <c r="F13" s="668"/>
      <c r="G13" s="668"/>
      <c r="H13" s="681">
        <v>0</v>
      </c>
      <c r="I13" s="668">
        <v>1</v>
      </c>
      <c r="J13" s="668">
        <v>923.74</v>
      </c>
      <c r="K13" s="681">
        <v>1</v>
      </c>
      <c r="L13" s="668">
        <v>1</v>
      </c>
      <c r="M13" s="669">
        <v>923.74</v>
      </c>
    </row>
    <row r="14" spans="1:13" ht="14.4" customHeight="1" x14ac:dyDescent="0.3">
      <c r="A14" s="664" t="s">
        <v>2438</v>
      </c>
      <c r="B14" s="665" t="s">
        <v>2247</v>
      </c>
      <c r="C14" s="665" t="s">
        <v>2518</v>
      </c>
      <c r="D14" s="665" t="s">
        <v>1345</v>
      </c>
      <c r="E14" s="665" t="s">
        <v>2457</v>
      </c>
      <c r="F14" s="668"/>
      <c r="G14" s="668"/>
      <c r="H14" s="681">
        <v>0</v>
      </c>
      <c r="I14" s="668">
        <v>3</v>
      </c>
      <c r="J14" s="668">
        <v>1630.17</v>
      </c>
      <c r="K14" s="681">
        <v>1</v>
      </c>
      <c r="L14" s="668">
        <v>3</v>
      </c>
      <c r="M14" s="669">
        <v>1630.17</v>
      </c>
    </row>
    <row r="15" spans="1:13" ht="14.4" customHeight="1" x14ac:dyDescent="0.3">
      <c r="A15" s="664" t="s">
        <v>2438</v>
      </c>
      <c r="B15" s="665" t="s">
        <v>2264</v>
      </c>
      <c r="C15" s="665" t="s">
        <v>2530</v>
      </c>
      <c r="D15" s="665" t="s">
        <v>1268</v>
      </c>
      <c r="E15" s="665" t="s">
        <v>2531</v>
      </c>
      <c r="F15" s="668">
        <v>1</v>
      </c>
      <c r="G15" s="668">
        <v>0</v>
      </c>
      <c r="H15" s="681"/>
      <c r="I15" s="668"/>
      <c r="J15" s="668"/>
      <c r="K15" s="681"/>
      <c r="L15" s="668">
        <v>1</v>
      </c>
      <c r="M15" s="669">
        <v>0</v>
      </c>
    </row>
    <row r="16" spans="1:13" ht="14.4" customHeight="1" x14ac:dyDescent="0.3">
      <c r="A16" s="664" t="s">
        <v>2438</v>
      </c>
      <c r="B16" s="665" t="s">
        <v>2281</v>
      </c>
      <c r="C16" s="665" t="s">
        <v>2480</v>
      </c>
      <c r="D16" s="665" t="s">
        <v>2088</v>
      </c>
      <c r="E16" s="665" t="s">
        <v>2481</v>
      </c>
      <c r="F16" s="668">
        <v>1</v>
      </c>
      <c r="G16" s="668">
        <v>0</v>
      </c>
      <c r="H16" s="681"/>
      <c r="I16" s="668"/>
      <c r="J16" s="668"/>
      <c r="K16" s="681"/>
      <c r="L16" s="668">
        <v>1</v>
      </c>
      <c r="M16" s="669">
        <v>0</v>
      </c>
    </row>
    <row r="17" spans="1:13" ht="14.4" customHeight="1" x14ac:dyDescent="0.3">
      <c r="A17" s="664" t="s">
        <v>2438</v>
      </c>
      <c r="B17" s="665" t="s">
        <v>2281</v>
      </c>
      <c r="C17" s="665" t="s">
        <v>1481</v>
      </c>
      <c r="D17" s="665" t="s">
        <v>2088</v>
      </c>
      <c r="E17" s="665" t="s">
        <v>2282</v>
      </c>
      <c r="F17" s="668"/>
      <c r="G17" s="668"/>
      <c r="H17" s="681">
        <v>0</v>
      </c>
      <c r="I17" s="668">
        <v>6</v>
      </c>
      <c r="J17" s="668">
        <v>926.16000000000008</v>
      </c>
      <c r="K17" s="681">
        <v>1</v>
      </c>
      <c r="L17" s="668">
        <v>6</v>
      </c>
      <c r="M17" s="669">
        <v>926.16000000000008</v>
      </c>
    </row>
    <row r="18" spans="1:13" ht="14.4" customHeight="1" x14ac:dyDescent="0.3">
      <c r="A18" s="664" t="s">
        <v>2438</v>
      </c>
      <c r="B18" s="665" t="s">
        <v>2281</v>
      </c>
      <c r="C18" s="665" t="s">
        <v>1485</v>
      </c>
      <c r="D18" s="665" t="s">
        <v>2285</v>
      </c>
      <c r="E18" s="665" t="s">
        <v>2286</v>
      </c>
      <c r="F18" s="668"/>
      <c r="G18" s="668"/>
      <c r="H18" s="681">
        <v>0</v>
      </c>
      <c r="I18" s="668">
        <v>1</v>
      </c>
      <c r="J18" s="668">
        <v>149.52000000000001</v>
      </c>
      <c r="K18" s="681">
        <v>1</v>
      </c>
      <c r="L18" s="668">
        <v>1</v>
      </c>
      <c r="M18" s="669">
        <v>149.52000000000001</v>
      </c>
    </row>
    <row r="19" spans="1:13" ht="14.4" customHeight="1" x14ac:dyDescent="0.3">
      <c r="A19" s="664" t="s">
        <v>2438</v>
      </c>
      <c r="B19" s="665" t="s">
        <v>2281</v>
      </c>
      <c r="C19" s="665" t="s">
        <v>2087</v>
      </c>
      <c r="D19" s="665" t="s">
        <v>2088</v>
      </c>
      <c r="E19" s="665" t="s">
        <v>2482</v>
      </c>
      <c r="F19" s="668"/>
      <c r="G19" s="668"/>
      <c r="H19" s="681">
        <v>0</v>
      </c>
      <c r="I19" s="668">
        <v>1</v>
      </c>
      <c r="J19" s="668">
        <v>225.06</v>
      </c>
      <c r="K19" s="681">
        <v>1</v>
      </c>
      <c r="L19" s="668">
        <v>1</v>
      </c>
      <c r="M19" s="669">
        <v>225.06</v>
      </c>
    </row>
    <row r="20" spans="1:13" ht="14.4" customHeight="1" x14ac:dyDescent="0.3">
      <c r="A20" s="664" t="s">
        <v>2438</v>
      </c>
      <c r="B20" s="665" t="s">
        <v>2311</v>
      </c>
      <c r="C20" s="665" t="s">
        <v>1327</v>
      </c>
      <c r="D20" s="665" t="s">
        <v>1328</v>
      </c>
      <c r="E20" s="665" t="s">
        <v>2312</v>
      </c>
      <c r="F20" s="668"/>
      <c r="G20" s="668"/>
      <c r="H20" s="681">
        <v>0</v>
      </c>
      <c r="I20" s="668">
        <v>1</v>
      </c>
      <c r="J20" s="668">
        <v>73.069999999999993</v>
      </c>
      <c r="K20" s="681">
        <v>1</v>
      </c>
      <c r="L20" s="668">
        <v>1</v>
      </c>
      <c r="M20" s="669">
        <v>73.069999999999993</v>
      </c>
    </row>
    <row r="21" spans="1:13" ht="14.4" customHeight="1" x14ac:dyDescent="0.3">
      <c r="A21" s="664" t="s">
        <v>2438</v>
      </c>
      <c r="B21" s="665" t="s">
        <v>2313</v>
      </c>
      <c r="C21" s="665" t="s">
        <v>1278</v>
      </c>
      <c r="D21" s="665" t="s">
        <v>578</v>
      </c>
      <c r="E21" s="665" t="s">
        <v>2314</v>
      </c>
      <c r="F21" s="668"/>
      <c r="G21" s="668"/>
      <c r="H21" s="681">
        <v>0</v>
      </c>
      <c r="I21" s="668">
        <v>2</v>
      </c>
      <c r="J21" s="668">
        <v>36.520000000000003</v>
      </c>
      <c r="K21" s="681">
        <v>1</v>
      </c>
      <c r="L21" s="668">
        <v>2</v>
      </c>
      <c r="M21" s="669">
        <v>36.520000000000003</v>
      </c>
    </row>
    <row r="22" spans="1:13" ht="14.4" customHeight="1" x14ac:dyDescent="0.3">
      <c r="A22" s="664" t="s">
        <v>2438</v>
      </c>
      <c r="B22" s="665" t="s">
        <v>2313</v>
      </c>
      <c r="C22" s="665" t="s">
        <v>1197</v>
      </c>
      <c r="D22" s="665" t="s">
        <v>578</v>
      </c>
      <c r="E22" s="665" t="s">
        <v>2315</v>
      </c>
      <c r="F22" s="668"/>
      <c r="G22" s="668"/>
      <c r="H22" s="681">
        <v>0</v>
      </c>
      <c r="I22" s="668">
        <v>16</v>
      </c>
      <c r="J22" s="668">
        <v>584.6400000000001</v>
      </c>
      <c r="K22" s="681">
        <v>1</v>
      </c>
      <c r="L22" s="668">
        <v>16</v>
      </c>
      <c r="M22" s="669">
        <v>584.6400000000001</v>
      </c>
    </row>
    <row r="23" spans="1:13" ht="14.4" customHeight="1" x14ac:dyDescent="0.3">
      <c r="A23" s="664" t="s">
        <v>2438</v>
      </c>
      <c r="B23" s="665" t="s">
        <v>2316</v>
      </c>
      <c r="C23" s="665" t="s">
        <v>2543</v>
      </c>
      <c r="D23" s="665" t="s">
        <v>1203</v>
      </c>
      <c r="E23" s="665" t="s">
        <v>2544</v>
      </c>
      <c r="F23" s="668">
        <v>1</v>
      </c>
      <c r="G23" s="668">
        <v>0</v>
      </c>
      <c r="H23" s="681"/>
      <c r="I23" s="668"/>
      <c r="J23" s="668"/>
      <c r="K23" s="681"/>
      <c r="L23" s="668">
        <v>1</v>
      </c>
      <c r="M23" s="669">
        <v>0</v>
      </c>
    </row>
    <row r="24" spans="1:13" ht="14.4" customHeight="1" x14ac:dyDescent="0.3">
      <c r="A24" s="664" t="s">
        <v>2438</v>
      </c>
      <c r="B24" s="665" t="s">
        <v>2316</v>
      </c>
      <c r="C24" s="665" t="s">
        <v>1234</v>
      </c>
      <c r="D24" s="665" t="s">
        <v>1231</v>
      </c>
      <c r="E24" s="665" t="s">
        <v>2321</v>
      </c>
      <c r="F24" s="668"/>
      <c r="G24" s="668"/>
      <c r="H24" s="681">
        <v>0</v>
      </c>
      <c r="I24" s="668">
        <v>3</v>
      </c>
      <c r="J24" s="668">
        <v>281.88</v>
      </c>
      <c r="K24" s="681">
        <v>1</v>
      </c>
      <c r="L24" s="668">
        <v>3</v>
      </c>
      <c r="M24" s="669">
        <v>281.88</v>
      </c>
    </row>
    <row r="25" spans="1:13" ht="14.4" customHeight="1" x14ac:dyDescent="0.3">
      <c r="A25" s="664" t="s">
        <v>2438</v>
      </c>
      <c r="B25" s="665" t="s">
        <v>2316</v>
      </c>
      <c r="C25" s="665" t="s">
        <v>2545</v>
      </c>
      <c r="D25" s="665" t="s">
        <v>2546</v>
      </c>
      <c r="E25" s="665" t="s">
        <v>2320</v>
      </c>
      <c r="F25" s="668">
        <v>1</v>
      </c>
      <c r="G25" s="668">
        <v>31.32</v>
      </c>
      <c r="H25" s="681">
        <v>1</v>
      </c>
      <c r="I25" s="668"/>
      <c r="J25" s="668"/>
      <c r="K25" s="681">
        <v>0</v>
      </c>
      <c r="L25" s="668">
        <v>1</v>
      </c>
      <c r="M25" s="669">
        <v>31.32</v>
      </c>
    </row>
    <row r="26" spans="1:13" ht="14.4" customHeight="1" x14ac:dyDescent="0.3">
      <c r="A26" s="664" t="s">
        <v>2438</v>
      </c>
      <c r="B26" s="665" t="s">
        <v>3297</v>
      </c>
      <c r="C26" s="665" t="s">
        <v>2500</v>
      </c>
      <c r="D26" s="665" t="s">
        <v>2501</v>
      </c>
      <c r="E26" s="665" t="s">
        <v>2261</v>
      </c>
      <c r="F26" s="668"/>
      <c r="G26" s="668"/>
      <c r="H26" s="681">
        <v>0</v>
      </c>
      <c r="I26" s="668">
        <v>1</v>
      </c>
      <c r="J26" s="668">
        <v>132</v>
      </c>
      <c r="K26" s="681">
        <v>1</v>
      </c>
      <c r="L26" s="668">
        <v>1</v>
      </c>
      <c r="M26" s="669">
        <v>132</v>
      </c>
    </row>
    <row r="27" spans="1:13" ht="14.4" customHeight="1" x14ac:dyDescent="0.3">
      <c r="A27" s="664" t="s">
        <v>2438</v>
      </c>
      <c r="B27" s="665" t="s">
        <v>2338</v>
      </c>
      <c r="C27" s="665" t="s">
        <v>2484</v>
      </c>
      <c r="D27" s="665" t="s">
        <v>1298</v>
      </c>
      <c r="E27" s="665" t="s">
        <v>2485</v>
      </c>
      <c r="F27" s="668">
        <v>1</v>
      </c>
      <c r="G27" s="668">
        <v>0</v>
      </c>
      <c r="H27" s="681"/>
      <c r="I27" s="668"/>
      <c r="J27" s="668"/>
      <c r="K27" s="681"/>
      <c r="L27" s="668">
        <v>1</v>
      </c>
      <c r="M27" s="669">
        <v>0</v>
      </c>
    </row>
    <row r="28" spans="1:13" ht="14.4" customHeight="1" x14ac:dyDescent="0.3">
      <c r="A28" s="664" t="s">
        <v>2438</v>
      </c>
      <c r="B28" s="665" t="s">
        <v>3298</v>
      </c>
      <c r="C28" s="665" t="s">
        <v>2795</v>
      </c>
      <c r="D28" s="665" t="s">
        <v>2796</v>
      </c>
      <c r="E28" s="665" t="s">
        <v>2797</v>
      </c>
      <c r="F28" s="668"/>
      <c r="G28" s="668"/>
      <c r="H28" s="681">
        <v>0</v>
      </c>
      <c r="I28" s="668">
        <v>2</v>
      </c>
      <c r="J28" s="668">
        <v>2359</v>
      </c>
      <c r="K28" s="681">
        <v>1</v>
      </c>
      <c r="L28" s="668">
        <v>2</v>
      </c>
      <c r="M28" s="669">
        <v>2359</v>
      </c>
    </row>
    <row r="29" spans="1:13" ht="14.4" customHeight="1" x14ac:dyDescent="0.3">
      <c r="A29" s="664" t="s">
        <v>2438</v>
      </c>
      <c r="B29" s="665" t="s">
        <v>2340</v>
      </c>
      <c r="C29" s="665" t="s">
        <v>570</v>
      </c>
      <c r="D29" s="665" t="s">
        <v>2343</v>
      </c>
      <c r="E29" s="665" t="s">
        <v>2342</v>
      </c>
      <c r="F29" s="668">
        <v>1</v>
      </c>
      <c r="G29" s="668">
        <v>0</v>
      </c>
      <c r="H29" s="681"/>
      <c r="I29" s="668"/>
      <c r="J29" s="668"/>
      <c r="K29" s="681"/>
      <c r="L29" s="668">
        <v>1</v>
      </c>
      <c r="M29" s="669">
        <v>0</v>
      </c>
    </row>
    <row r="30" spans="1:13" ht="14.4" customHeight="1" x14ac:dyDescent="0.3">
      <c r="A30" s="664" t="s">
        <v>2438</v>
      </c>
      <c r="B30" s="665" t="s">
        <v>2307</v>
      </c>
      <c r="C30" s="665" t="s">
        <v>2512</v>
      </c>
      <c r="D30" s="665" t="s">
        <v>2513</v>
      </c>
      <c r="E30" s="665" t="s">
        <v>2514</v>
      </c>
      <c r="F30" s="668">
        <v>8</v>
      </c>
      <c r="G30" s="668">
        <v>0</v>
      </c>
      <c r="H30" s="681"/>
      <c r="I30" s="668"/>
      <c r="J30" s="668"/>
      <c r="K30" s="681"/>
      <c r="L30" s="668">
        <v>8</v>
      </c>
      <c r="M30" s="669">
        <v>0</v>
      </c>
    </row>
    <row r="31" spans="1:13" ht="14.4" customHeight="1" x14ac:dyDescent="0.3">
      <c r="A31" s="664" t="s">
        <v>2439</v>
      </c>
      <c r="B31" s="665" t="s">
        <v>2247</v>
      </c>
      <c r="C31" s="665" t="s">
        <v>2456</v>
      </c>
      <c r="D31" s="665" t="s">
        <v>1345</v>
      </c>
      <c r="E31" s="665" t="s">
        <v>2457</v>
      </c>
      <c r="F31" s="668"/>
      <c r="G31" s="668"/>
      <c r="H31" s="681">
        <v>0</v>
      </c>
      <c r="I31" s="668">
        <v>29</v>
      </c>
      <c r="J31" s="668">
        <v>15758.309999999996</v>
      </c>
      <c r="K31" s="681">
        <v>1</v>
      </c>
      <c r="L31" s="668">
        <v>29</v>
      </c>
      <c r="M31" s="669">
        <v>15758.309999999996</v>
      </c>
    </row>
    <row r="32" spans="1:13" ht="14.4" customHeight="1" x14ac:dyDescent="0.3">
      <c r="A32" s="664" t="s">
        <v>2439</v>
      </c>
      <c r="B32" s="665" t="s">
        <v>2247</v>
      </c>
      <c r="C32" s="665" t="s">
        <v>2515</v>
      </c>
      <c r="D32" s="665" t="s">
        <v>1345</v>
      </c>
      <c r="E32" s="665" t="s">
        <v>2250</v>
      </c>
      <c r="F32" s="668"/>
      <c r="G32" s="668"/>
      <c r="H32" s="681">
        <v>0</v>
      </c>
      <c r="I32" s="668">
        <v>83</v>
      </c>
      <c r="J32" s="668">
        <v>67653.299999999959</v>
      </c>
      <c r="K32" s="681">
        <v>1</v>
      </c>
      <c r="L32" s="668">
        <v>83</v>
      </c>
      <c r="M32" s="669">
        <v>67653.299999999959</v>
      </c>
    </row>
    <row r="33" spans="1:13" ht="14.4" customHeight="1" x14ac:dyDescent="0.3">
      <c r="A33" s="664" t="s">
        <v>2439</v>
      </c>
      <c r="B33" s="665" t="s">
        <v>2247</v>
      </c>
      <c r="C33" s="665" t="s">
        <v>2516</v>
      </c>
      <c r="D33" s="665" t="s">
        <v>1345</v>
      </c>
      <c r="E33" s="665" t="s">
        <v>2517</v>
      </c>
      <c r="F33" s="668"/>
      <c r="G33" s="668"/>
      <c r="H33" s="681">
        <v>0</v>
      </c>
      <c r="I33" s="668">
        <v>1</v>
      </c>
      <c r="J33" s="668">
        <v>923.74</v>
      </c>
      <c r="K33" s="681">
        <v>1</v>
      </c>
      <c r="L33" s="668">
        <v>1</v>
      </c>
      <c r="M33" s="669">
        <v>923.74</v>
      </c>
    </row>
    <row r="34" spans="1:13" ht="14.4" customHeight="1" x14ac:dyDescent="0.3">
      <c r="A34" s="664" t="s">
        <v>2439</v>
      </c>
      <c r="B34" s="665" t="s">
        <v>2247</v>
      </c>
      <c r="C34" s="665" t="s">
        <v>2606</v>
      </c>
      <c r="D34" s="665" t="s">
        <v>1345</v>
      </c>
      <c r="E34" s="665" t="s">
        <v>2607</v>
      </c>
      <c r="F34" s="668"/>
      <c r="G34" s="668"/>
      <c r="H34" s="681">
        <v>0</v>
      </c>
      <c r="I34" s="668">
        <v>1</v>
      </c>
      <c r="J34" s="668">
        <v>1154.68</v>
      </c>
      <c r="K34" s="681">
        <v>1</v>
      </c>
      <c r="L34" s="668">
        <v>1</v>
      </c>
      <c r="M34" s="669">
        <v>1154.68</v>
      </c>
    </row>
    <row r="35" spans="1:13" ht="14.4" customHeight="1" x14ac:dyDescent="0.3">
      <c r="A35" s="664" t="s">
        <v>2439</v>
      </c>
      <c r="B35" s="665" t="s">
        <v>2281</v>
      </c>
      <c r="C35" s="665" t="s">
        <v>1485</v>
      </c>
      <c r="D35" s="665" t="s">
        <v>2285</v>
      </c>
      <c r="E35" s="665" t="s">
        <v>2286</v>
      </c>
      <c r="F35" s="668"/>
      <c r="G35" s="668"/>
      <c r="H35" s="681">
        <v>0</v>
      </c>
      <c r="I35" s="668">
        <v>3</v>
      </c>
      <c r="J35" s="668">
        <v>448.56000000000006</v>
      </c>
      <c r="K35" s="681">
        <v>1</v>
      </c>
      <c r="L35" s="668">
        <v>3</v>
      </c>
      <c r="M35" s="669">
        <v>448.56000000000006</v>
      </c>
    </row>
    <row r="36" spans="1:13" ht="14.4" customHeight="1" x14ac:dyDescent="0.3">
      <c r="A36" s="664" t="s">
        <v>2439</v>
      </c>
      <c r="B36" s="665" t="s">
        <v>2281</v>
      </c>
      <c r="C36" s="665" t="s">
        <v>2087</v>
      </c>
      <c r="D36" s="665" t="s">
        <v>2088</v>
      </c>
      <c r="E36" s="665" t="s">
        <v>2482</v>
      </c>
      <c r="F36" s="668"/>
      <c r="G36" s="668"/>
      <c r="H36" s="681">
        <v>0</v>
      </c>
      <c r="I36" s="668">
        <v>2</v>
      </c>
      <c r="J36" s="668">
        <v>450.12</v>
      </c>
      <c r="K36" s="681">
        <v>1</v>
      </c>
      <c r="L36" s="668">
        <v>2</v>
      </c>
      <c r="M36" s="669">
        <v>450.12</v>
      </c>
    </row>
    <row r="37" spans="1:13" ht="14.4" customHeight="1" x14ac:dyDescent="0.3">
      <c r="A37" s="664" t="s">
        <v>2439</v>
      </c>
      <c r="B37" s="665" t="s">
        <v>2311</v>
      </c>
      <c r="C37" s="665" t="s">
        <v>2844</v>
      </c>
      <c r="D37" s="665" t="s">
        <v>2845</v>
      </c>
      <c r="E37" s="665" t="s">
        <v>2398</v>
      </c>
      <c r="F37" s="668">
        <v>1</v>
      </c>
      <c r="G37" s="668">
        <v>48.72</v>
      </c>
      <c r="H37" s="681">
        <v>1</v>
      </c>
      <c r="I37" s="668"/>
      <c r="J37" s="668"/>
      <c r="K37" s="681">
        <v>0</v>
      </c>
      <c r="L37" s="668">
        <v>1</v>
      </c>
      <c r="M37" s="669">
        <v>48.72</v>
      </c>
    </row>
    <row r="38" spans="1:13" ht="14.4" customHeight="1" x14ac:dyDescent="0.3">
      <c r="A38" s="664" t="s">
        <v>2439</v>
      </c>
      <c r="B38" s="665" t="s">
        <v>2313</v>
      </c>
      <c r="C38" s="665" t="s">
        <v>1278</v>
      </c>
      <c r="D38" s="665" t="s">
        <v>578</v>
      </c>
      <c r="E38" s="665" t="s">
        <v>2314</v>
      </c>
      <c r="F38" s="668"/>
      <c r="G38" s="668"/>
      <c r="H38" s="681">
        <v>0</v>
      </c>
      <c r="I38" s="668">
        <v>2</v>
      </c>
      <c r="J38" s="668">
        <v>36.520000000000003</v>
      </c>
      <c r="K38" s="681">
        <v>1</v>
      </c>
      <c r="L38" s="668">
        <v>2</v>
      </c>
      <c r="M38" s="669">
        <v>36.520000000000003</v>
      </c>
    </row>
    <row r="39" spans="1:13" ht="14.4" customHeight="1" x14ac:dyDescent="0.3">
      <c r="A39" s="664" t="s">
        <v>2439</v>
      </c>
      <c r="B39" s="665" t="s">
        <v>2313</v>
      </c>
      <c r="C39" s="665" t="s">
        <v>1197</v>
      </c>
      <c r="D39" s="665" t="s">
        <v>578</v>
      </c>
      <c r="E39" s="665" t="s">
        <v>2315</v>
      </c>
      <c r="F39" s="668"/>
      <c r="G39" s="668"/>
      <c r="H39" s="681">
        <v>0</v>
      </c>
      <c r="I39" s="668">
        <v>1</v>
      </c>
      <c r="J39" s="668">
        <v>36.54</v>
      </c>
      <c r="K39" s="681">
        <v>1</v>
      </c>
      <c r="L39" s="668">
        <v>1</v>
      </c>
      <c r="M39" s="669">
        <v>36.54</v>
      </c>
    </row>
    <row r="40" spans="1:13" ht="14.4" customHeight="1" x14ac:dyDescent="0.3">
      <c r="A40" s="664" t="s">
        <v>2439</v>
      </c>
      <c r="B40" s="665" t="s">
        <v>2316</v>
      </c>
      <c r="C40" s="665" t="s">
        <v>2854</v>
      </c>
      <c r="D40" s="665" t="s">
        <v>2855</v>
      </c>
      <c r="E40" s="665" t="s">
        <v>2856</v>
      </c>
      <c r="F40" s="668">
        <v>5</v>
      </c>
      <c r="G40" s="668">
        <v>0</v>
      </c>
      <c r="H40" s="681"/>
      <c r="I40" s="668"/>
      <c r="J40" s="668"/>
      <c r="K40" s="681"/>
      <c r="L40" s="668">
        <v>5</v>
      </c>
      <c r="M40" s="669">
        <v>0</v>
      </c>
    </row>
    <row r="41" spans="1:13" ht="14.4" customHeight="1" x14ac:dyDescent="0.3">
      <c r="A41" s="664" t="s">
        <v>2440</v>
      </c>
      <c r="B41" s="665" t="s">
        <v>2247</v>
      </c>
      <c r="C41" s="665" t="s">
        <v>2456</v>
      </c>
      <c r="D41" s="665" t="s">
        <v>1345</v>
      </c>
      <c r="E41" s="665" t="s">
        <v>2457</v>
      </c>
      <c r="F41" s="668"/>
      <c r="G41" s="668"/>
      <c r="H41" s="681">
        <v>0</v>
      </c>
      <c r="I41" s="668">
        <v>7</v>
      </c>
      <c r="J41" s="668">
        <v>3803.73</v>
      </c>
      <c r="K41" s="681">
        <v>1</v>
      </c>
      <c r="L41" s="668">
        <v>7</v>
      </c>
      <c r="M41" s="669">
        <v>3803.73</v>
      </c>
    </row>
    <row r="42" spans="1:13" ht="14.4" customHeight="1" x14ac:dyDescent="0.3">
      <c r="A42" s="664" t="s">
        <v>2440</v>
      </c>
      <c r="B42" s="665" t="s">
        <v>2247</v>
      </c>
      <c r="C42" s="665" t="s">
        <v>2515</v>
      </c>
      <c r="D42" s="665" t="s">
        <v>1345</v>
      </c>
      <c r="E42" s="665" t="s">
        <v>2250</v>
      </c>
      <c r="F42" s="668"/>
      <c r="G42" s="668"/>
      <c r="H42" s="681">
        <v>0</v>
      </c>
      <c r="I42" s="668">
        <v>14</v>
      </c>
      <c r="J42" s="668">
        <v>11411.400000000001</v>
      </c>
      <c r="K42" s="681">
        <v>1</v>
      </c>
      <c r="L42" s="668">
        <v>14</v>
      </c>
      <c r="M42" s="669">
        <v>11411.400000000001</v>
      </c>
    </row>
    <row r="43" spans="1:13" ht="14.4" customHeight="1" x14ac:dyDescent="0.3">
      <c r="A43" s="664" t="s">
        <v>2440</v>
      </c>
      <c r="B43" s="665" t="s">
        <v>2247</v>
      </c>
      <c r="C43" s="665" t="s">
        <v>2516</v>
      </c>
      <c r="D43" s="665" t="s">
        <v>1345</v>
      </c>
      <c r="E43" s="665" t="s">
        <v>2517</v>
      </c>
      <c r="F43" s="668"/>
      <c r="G43" s="668"/>
      <c r="H43" s="681">
        <v>0</v>
      </c>
      <c r="I43" s="668">
        <v>4</v>
      </c>
      <c r="J43" s="668">
        <v>3694.96</v>
      </c>
      <c r="K43" s="681">
        <v>1</v>
      </c>
      <c r="L43" s="668">
        <v>4</v>
      </c>
      <c r="M43" s="669">
        <v>3694.96</v>
      </c>
    </row>
    <row r="44" spans="1:13" ht="14.4" customHeight="1" x14ac:dyDescent="0.3">
      <c r="A44" s="664" t="s">
        <v>2440</v>
      </c>
      <c r="B44" s="665" t="s">
        <v>2377</v>
      </c>
      <c r="C44" s="665" t="s">
        <v>2917</v>
      </c>
      <c r="D44" s="665" t="s">
        <v>2032</v>
      </c>
      <c r="E44" s="665" t="s">
        <v>2918</v>
      </c>
      <c r="F44" s="668"/>
      <c r="G44" s="668"/>
      <c r="H44" s="681">
        <v>0</v>
      </c>
      <c r="I44" s="668">
        <v>1</v>
      </c>
      <c r="J44" s="668">
        <v>704.73</v>
      </c>
      <c r="K44" s="681">
        <v>1</v>
      </c>
      <c r="L44" s="668">
        <v>1</v>
      </c>
      <c r="M44" s="669">
        <v>704.73</v>
      </c>
    </row>
    <row r="45" spans="1:13" ht="14.4" customHeight="1" x14ac:dyDescent="0.3">
      <c r="A45" s="664" t="s">
        <v>2440</v>
      </c>
      <c r="B45" s="665" t="s">
        <v>2281</v>
      </c>
      <c r="C45" s="665" t="s">
        <v>1485</v>
      </c>
      <c r="D45" s="665" t="s">
        <v>2285</v>
      </c>
      <c r="E45" s="665" t="s">
        <v>2286</v>
      </c>
      <c r="F45" s="668"/>
      <c r="G45" s="668"/>
      <c r="H45" s="681">
        <v>0</v>
      </c>
      <c r="I45" s="668">
        <v>1</v>
      </c>
      <c r="J45" s="668">
        <v>149.52000000000001</v>
      </c>
      <c r="K45" s="681">
        <v>1</v>
      </c>
      <c r="L45" s="668">
        <v>1</v>
      </c>
      <c r="M45" s="669">
        <v>149.52000000000001</v>
      </c>
    </row>
    <row r="46" spans="1:13" ht="14.4" customHeight="1" x14ac:dyDescent="0.3">
      <c r="A46" s="664" t="s">
        <v>2440</v>
      </c>
      <c r="B46" s="665" t="s">
        <v>2313</v>
      </c>
      <c r="C46" s="665" t="s">
        <v>1197</v>
      </c>
      <c r="D46" s="665" t="s">
        <v>578</v>
      </c>
      <c r="E46" s="665" t="s">
        <v>2315</v>
      </c>
      <c r="F46" s="668"/>
      <c r="G46" s="668"/>
      <c r="H46" s="681">
        <v>0</v>
      </c>
      <c r="I46" s="668">
        <v>4</v>
      </c>
      <c r="J46" s="668">
        <v>146.16</v>
      </c>
      <c r="K46" s="681">
        <v>1</v>
      </c>
      <c r="L46" s="668">
        <v>4</v>
      </c>
      <c r="M46" s="669">
        <v>146.16</v>
      </c>
    </row>
    <row r="47" spans="1:13" ht="14.4" customHeight="1" x14ac:dyDescent="0.3">
      <c r="A47" s="664" t="s">
        <v>2440</v>
      </c>
      <c r="B47" s="665" t="s">
        <v>2313</v>
      </c>
      <c r="C47" s="665" t="s">
        <v>2913</v>
      </c>
      <c r="D47" s="665" t="s">
        <v>2914</v>
      </c>
      <c r="E47" s="665" t="s">
        <v>2915</v>
      </c>
      <c r="F47" s="668">
        <v>2</v>
      </c>
      <c r="G47" s="668">
        <v>0</v>
      </c>
      <c r="H47" s="681"/>
      <c r="I47" s="668"/>
      <c r="J47" s="668"/>
      <c r="K47" s="681"/>
      <c r="L47" s="668">
        <v>2</v>
      </c>
      <c r="M47" s="669">
        <v>0</v>
      </c>
    </row>
    <row r="48" spans="1:13" ht="14.4" customHeight="1" x14ac:dyDescent="0.3">
      <c r="A48" s="664" t="s">
        <v>2440</v>
      </c>
      <c r="B48" s="665" t="s">
        <v>2316</v>
      </c>
      <c r="C48" s="665" t="s">
        <v>1202</v>
      </c>
      <c r="D48" s="665" t="s">
        <v>1203</v>
      </c>
      <c r="E48" s="665" t="s">
        <v>2317</v>
      </c>
      <c r="F48" s="668"/>
      <c r="G48" s="668"/>
      <c r="H48" s="681">
        <v>0</v>
      </c>
      <c r="I48" s="668">
        <v>1</v>
      </c>
      <c r="J48" s="668">
        <v>31.32</v>
      </c>
      <c r="K48" s="681">
        <v>1</v>
      </c>
      <c r="L48" s="668">
        <v>1</v>
      </c>
      <c r="M48" s="669">
        <v>31.32</v>
      </c>
    </row>
    <row r="49" spans="1:13" ht="14.4" customHeight="1" x14ac:dyDescent="0.3">
      <c r="A49" s="664" t="s">
        <v>2440</v>
      </c>
      <c r="B49" s="665" t="s">
        <v>2316</v>
      </c>
      <c r="C49" s="665" t="s">
        <v>2929</v>
      </c>
      <c r="D49" s="665" t="s">
        <v>2930</v>
      </c>
      <c r="E49" s="665" t="s">
        <v>2931</v>
      </c>
      <c r="F49" s="668"/>
      <c r="G49" s="668"/>
      <c r="H49" s="681"/>
      <c r="I49" s="668">
        <v>1</v>
      </c>
      <c r="J49" s="668">
        <v>0</v>
      </c>
      <c r="K49" s="681"/>
      <c r="L49" s="668">
        <v>1</v>
      </c>
      <c r="M49" s="669">
        <v>0</v>
      </c>
    </row>
    <row r="50" spans="1:13" ht="14.4" customHeight="1" x14ac:dyDescent="0.3">
      <c r="A50" s="664" t="s">
        <v>2440</v>
      </c>
      <c r="B50" s="665" t="s">
        <v>2316</v>
      </c>
      <c r="C50" s="665" t="s">
        <v>2932</v>
      </c>
      <c r="D50" s="665" t="s">
        <v>2855</v>
      </c>
      <c r="E50" s="665" t="s">
        <v>2933</v>
      </c>
      <c r="F50" s="668">
        <v>2</v>
      </c>
      <c r="G50" s="668">
        <v>93.98</v>
      </c>
      <c r="H50" s="681">
        <v>1</v>
      </c>
      <c r="I50" s="668"/>
      <c r="J50" s="668"/>
      <c r="K50" s="681">
        <v>0</v>
      </c>
      <c r="L50" s="668">
        <v>2</v>
      </c>
      <c r="M50" s="669">
        <v>93.98</v>
      </c>
    </row>
    <row r="51" spans="1:13" ht="14.4" customHeight="1" x14ac:dyDescent="0.3">
      <c r="A51" s="664" t="s">
        <v>2440</v>
      </c>
      <c r="B51" s="665" t="s">
        <v>2324</v>
      </c>
      <c r="C51" s="665" t="s">
        <v>2887</v>
      </c>
      <c r="D51" s="665" t="s">
        <v>2328</v>
      </c>
      <c r="E51" s="665" t="s">
        <v>2683</v>
      </c>
      <c r="F51" s="668"/>
      <c r="G51" s="668"/>
      <c r="H51" s="681">
        <v>0</v>
      </c>
      <c r="I51" s="668">
        <v>1</v>
      </c>
      <c r="J51" s="668">
        <v>848.49</v>
      </c>
      <c r="K51" s="681">
        <v>1</v>
      </c>
      <c r="L51" s="668">
        <v>1</v>
      </c>
      <c r="M51" s="669">
        <v>848.49</v>
      </c>
    </row>
    <row r="52" spans="1:13" ht="14.4" customHeight="1" x14ac:dyDescent="0.3">
      <c r="A52" s="664" t="s">
        <v>2441</v>
      </c>
      <c r="B52" s="665" t="s">
        <v>2247</v>
      </c>
      <c r="C52" s="665" t="s">
        <v>2456</v>
      </c>
      <c r="D52" s="665" t="s">
        <v>1345</v>
      </c>
      <c r="E52" s="665" t="s">
        <v>2457</v>
      </c>
      <c r="F52" s="668"/>
      <c r="G52" s="668"/>
      <c r="H52" s="681">
        <v>0</v>
      </c>
      <c r="I52" s="668">
        <v>30</v>
      </c>
      <c r="J52" s="668">
        <v>16301.7</v>
      </c>
      <c r="K52" s="681">
        <v>1</v>
      </c>
      <c r="L52" s="668">
        <v>30</v>
      </c>
      <c r="M52" s="669">
        <v>16301.7</v>
      </c>
    </row>
    <row r="53" spans="1:13" ht="14.4" customHeight="1" x14ac:dyDescent="0.3">
      <c r="A53" s="664" t="s">
        <v>2441</v>
      </c>
      <c r="B53" s="665" t="s">
        <v>2247</v>
      </c>
      <c r="C53" s="665" t="s">
        <v>2515</v>
      </c>
      <c r="D53" s="665" t="s">
        <v>1345</v>
      </c>
      <c r="E53" s="665" t="s">
        <v>2250</v>
      </c>
      <c r="F53" s="668"/>
      <c r="G53" s="668"/>
      <c r="H53" s="681">
        <v>0</v>
      </c>
      <c r="I53" s="668">
        <v>11</v>
      </c>
      <c r="J53" s="668">
        <v>8966.1</v>
      </c>
      <c r="K53" s="681">
        <v>1</v>
      </c>
      <c r="L53" s="668">
        <v>11</v>
      </c>
      <c r="M53" s="669">
        <v>8966.1</v>
      </c>
    </row>
    <row r="54" spans="1:13" ht="14.4" customHeight="1" x14ac:dyDescent="0.3">
      <c r="A54" s="664" t="s">
        <v>2441</v>
      </c>
      <c r="B54" s="665" t="s">
        <v>2247</v>
      </c>
      <c r="C54" s="665" t="s">
        <v>2516</v>
      </c>
      <c r="D54" s="665" t="s">
        <v>1345</v>
      </c>
      <c r="E54" s="665" t="s">
        <v>2517</v>
      </c>
      <c r="F54" s="668"/>
      <c r="G54" s="668"/>
      <c r="H54" s="681">
        <v>0</v>
      </c>
      <c r="I54" s="668">
        <v>5</v>
      </c>
      <c r="J54" s="668">
        <v>4618.7</v>
      </c>
      <c r="K54" s="681">
        <v>1</v>
      </c>
      <c r="L54" s="668">
        <v>5</v>
      </c>
      <c r="M54" s="669">
        <v>4618.7</v>
      </c>
    </row>
    <row r="55" spans="1:13" ht="14.4" customHeight="1" x14ac:dyDescent="0.3">
      <c r="A55" s="664" t="s">
        <v>2441</v>
      </c>
      <c r="B55" s="665" t="s">
        <v>2281</v>
      </c>
      <c r="C55" s="665" t="s">
        <v>1485</v>
      </c>
      <c r="D55" s="665" t="s">
        <v>2285</v>
      </c>
      <c r="E55" s="665" t="s">
        <v>2286</v>
      </c>
      <c r="F55" s="668"/>
      <c r="G55" s="668"/>
      <c r="H55" s="681">
        <v>0</v>
      </c>
      <c r="I55" s="668">
        <v>2</v>
      </c>
      <c r="J55" s="668">
        <v>299.04000000000002</v>
      </c>
      <c r="K55" s="681">
        <v>1</v>
      </c>
      <c r="L55" s="668">
        <v>2</v>
      </c>
      <c r="M55" s="669">
        <v>299.04000000000002</v>
      </c>
    </row>
    <row r="56" spans="1:13" ht="14.4" customHeight="1" x14ac:dyDescent="0.3">
      <c r="A56" s="664" t="s">
        <v>2441</v>
      </c>
      <c r="B56" s="665" t="s">
        <v>2281</v>
      </c>
      <c r="C56" s="665" t="s">
        <v>2087</v>
      </c>
      <c r="D56" s="665" t="s">
        <v>2088</v>
      </c>
      <c r="E56" s="665" t="s">
        <v>2482</v>
      </c>
      <c r="F56" s="668"/>
      <c r="G56" s="668"/>
      <c r="H56" s="681">
        <v>0</v>
      </c>
      <c r="I56" s="668">
        <v>3</v>
      </c>
      <c r="J56" s="668">
        <v>675.18000000000006</v>
      </c>
      <c r="K56" s="681">
        <v>1</v>
      </c>
      <c r="L56" s="668">
        <v>3</v>
      </c>
      <c r="M56" s="669">
        <v>675.18000000000006</v>
      </c>
    </row>
    <row r="57" spans="1:13" ht="14.4" customHeight="1" x14ac:dyDescent="0.3">
      <c r="A57" s="664" t="s">
        <v>2441</v>
      </c>
      <c r="B57" s="665" t="s">
        <v>2313</v>
      </c>
      <c r="C57" s="665" t="s">
        <v>1278</v>
      </c>
      <c r="D57" s="665" t="s">
        <v>578</v>
      </c>
      <c r="E57" s="665" t="s">
        <v>2314</v>
      </c>
      <c r="F57" s="668"/>
      <c r="G57" s="668"/>
      <c r="H57" s="681">
        <v>0</v>
      </c>
      <c r="I57" s="668">
        <v>2</v>
      </c>
      <c r="J57" s="668">
        <v>36.520000000000003</v>
      </c>
      <c r="K57" s="681">
        <v>1</v>
      </c>
      <c r="L57" s="668">
        <v>2</v>
      </c>
      <c r="M57" s="669">
        <v>36.520000000000003</v>
      </c>
    </row>
    <row r="58" spans="1:13" ht="14.4" customHeight="1" x14ac:dyDescent="0.3">
      <c r="A58" s="664" t="s">
        <v>2441</v>
      </c>
      <c r="B58" s="665" t="s">
        <v>2313</v>
      </c>
      <c r="C58" s="665" t="s">
        <v>2964</v>
      </c>
      <c r="D58" s="665" t="s">
        <v>2914</v>
      </c>
      <c r="E58" s="665" t="s">
        <v>2965</v>
      </c>
      <c r="F58" s="668">
        <v>2</v>
      </c>
      <c r="G58" s="668">
        <v>73.08</v>
      </c>
      <c r="H58" s="681">
        <v>1</v>
      </c>
      <c r="I58" s="668"/>
      <c r="J58" s="668"/>
      <c r="K58" s="681">
        <v>0</v>
      </c>
      <c r="L58" s="668">
        <v>2</v>
      </c>
      <c r="M58" s="669">
        <v>73.08</v>
      </c>
    </row>
    <row r="59" spans="1:13" ht="14.4" customHeight="1" x14ac:dyDescent="0.3">
      <c r="A59" s="664" t="s">
        <v>2441</v>
      </c>
      <c r="B59" s="665" t="s">
        <v>2316</v>
      </c>
      <c r="C59" s="665" t="s">
        <v>2966</v>
      </c>
      <c r="D59" s="665" t="s">
        <v>2930</v>
      </c>
      <c r="E59" s="665" t="s">
        <v>2967</v>
      </c>
      <c r="F59" s="668"/>
      <c r="G59" s="668"/>
      <c r="H59" s="681">
        <v>0</v>
      </c>
      <c r="I59" s="668">
        <v>3</v>
      </c>
      <c r="J59" s="668">
        <v>563.76</v>
      </c>
      <c r="K59" s="681">
        <v>1</v>
      </c>
      <c r="L59" s="668">
        <v>3</v>
      </c>
      <c r="M59" s="669">
        <v>563.76</v>
      </c>
    </row>
    <row r="60" spans="1:13" ht="14.4" customHeight="1" x14ac:dyDescent="0.3">
      <c r="A60" s="664" t="s">
        <v>2441</v>
      </c>
      <c r="B60" s="665" t="s">
        <v>2324</v>
      </c>
      <c r="C60" s="665" t="s">
        <v>1321</v>
      </c>
      <c r="D60" s="665" t="s">
        <v>2325</v>
      </c>
      <c r="E60" s="665" t="s">
        <v>2326</v>
      </c>
      <c r="F60" s="668"/>
      <c r="G60" s="668"/>
      <c r="H60" s="681">
        <v>0</v>
      </c>
      <c r="I60" s="668">
        <v>1</v>
      </c>
      <c r="J60" s="668">
        <v>107.42</v>
      </c>
      <c r="K60" s="681">
        <v>1</v>
      </c>
      <c r="L60" s="668">
        <v>1</v>
      </c>
      <c r="M60" s="669">
        <v>107.42</v>
      </c>
    </row>
    <row r="61" spans="1:13" ht="14.4" customHeight="1" x14ac:dyDescent="0.3">
      <c r="A61" s="664" t="s">
        <v>2441</v>
      </c>
      <c r="B61" s="665" t="s">
        <v>3297</v>
      </c>
      <c r="C61" s="665" t="s">
        <v>2957</v>
      </c>
      <c r="D61" s="665" t="s">
        <v>2501</v>
      </c>
      <c r="E61" s="665" t="s">
        <v>2958</v>
      </c>
      <c r="F61" s="668">
        <v>1</v>
      </c>
      <c r="G61" s="668">
        <v>0</v>
      </c>
      <c r="H61" s="681"/>
      <c r="I61" s="668"/>
      <c r="J61" s="668"/>
      <c r="K61" s="681"/>
      <c r="L61" s="668">
        <v>1</v>
      </c>
      <c r="M61" s="669">
        <v>0</v>
      </c>
    </row>
    <row r="62" spans="1:13" ht="14.4" customHeight="1" x14ac:dyDescent="0.3">
      <c r="A62" s="664" t="s">
        <v>2442</v>
      </c>
      <c r="B62" s="665" t="s">
        <v>2247</v>
      </c>
      <c r="C62" s="665" t="s">
        <v>2456</v>
      </c>
      <c r="D62" s="665" t="s">
        <v>1345</v>
      </c>
      <c r="E62" s="665" t="s">
        <v>2457</v>
      </c>
      <c r="F62" s="668"/>
      <c r="G62" s="668"/>
      <c r="H62" s="681">
        <v>0</v>
      </c>
      <c r="I62" s="668">
        <v>96</v>
      </c>
      <c r="J62" s="668">
        <v>52165.439999999981</v>
      </c>
      <c r="K62" s="681">
        <v>1</v>
      </c>
      <c r="L62" s="668">
        <v>96</v>
      </c>
      <c r="M62" s="669">
        <v>52165.439999999981</v>
      </c>
    </row>
    <row r="63" spans="1:13" ht="14.4" customHeight="1" x14ac:dyDescent="0.3">
      <c r="A63" s="664" t="s">
        <v>2442</v>
      </c>
      <c r="B63" s="665" t="s">
        <v>2247</v>
      </c>
      <c r="C63" s="665" t="s">
        <v>2515</v>
      </c>
      <c r="D63" s="665" t="s">
        <v>1345</v>
      </c>
      <c r="E63" s="665" t="s">
        <v>2250</v>
      </c>
      <c r="F63" s="668"/>
      <c r="G63" s="668"/>
      <c r="H63" s="681">
        <v>0</v>
      </c>
      <c r="I63" s="668">
        <v>25</v>
      </c>
      <c r="J63" s="668">
        <v>20377.5</v>
      </c>
      <c r="K63" s="681">
        <v>1</v>
      </c>
      <c r="L63" s="668">
        <v>25</v>
      </c>
      <c r="M63" s="669">
        <v>20377.5</v>
      </c>
    </row>
    <row r="64" spans="1:13" ht="14.4" customHeight="1" x14ac:dyDescent="0.3">
      <c r="A64" s="664" t="s">
        <v>2442</v>
      </c>
      <c r="B64" s="665" t="s">
        <v>2247</v>
      </c>
      <c r="C64" s="665" t="s">
        <v>2516</v>
      </c>
      <c r="D64" s="665" t="s">
        <v>1345</v>
      </c>
      <c r="E64" s="665" t="s">
        <v>2517</v>
      </c>
      <c r="F64" s="668"/>
      <c r="G64" s="668"/>
      <c r="H64" s="681">
        <v>0</v>
      </c>
      <c r="I64" s="668">
        <v>6</v>
      </c>
      <c r="J64" s="668">
        <v>5542.4400000000005</v>
      </c>
      <c r="K64" s="681">
        <v>1</v>
      </c>
      <c r="L64" s="668">
        <v>6</v>
      </c>
      <c r="M64" s="669">
        <v>5542.4400000000005</v>
      </c>
    </row>
    <row r="65" spans="1:13" ht="14.4" customHeight="1" x14ac:dyDescent="0.3">
      <c r="A65" s="664" t="s">
        <v>2442</v>
      </c>
      <c r="B65" s="665" t="s">
        <v>2281</v>
      </c>
      <c r="C65" s="665" t="s">
        <v>1481</v>
      </c>
      <c r="D65" s="665" t="s">
        <v>2088</v>
      </c>
      <c r="E65" s="665" t="s">
        <v>2282</v>
      </c>
      <c r="F65" s="668"/>
      <c r="G65" s="668"/>
      <c r="H65" s="681">
        <v>0</v>
      </c>
      <c r="I65" s="668">
        <v>2</v>
      </c>
      <c r="J65" s="668">
        <v>308.72000000000003</v>
      </c>
      <c r="K65" s="681">
        <v>1</v>
      </c>
      <c r="L65" s="668">
        <v>2</v>
      </c>
      <c r="M65" s="669">
        <v>308.72000000000003</v>
      </c>
    </row>
    <row r="66" spans="1:13" ht="14.4" customHeight="1" x14ac:dyDescent="0.3">
      <c r="A66" s="664" t="s">
        <v>2442</v>
      </c>
      <c r="B66" s="665" t="s">
        <v>2281</v>
      </c>
      <c r="C66" s="665" t="s">
        <v>1485</v>
      </c>
      <c r="D66" s="665" t="s">
        <v>2285</v>
      </c>
      <c r="E66" s="665" t="s">
        <v>2286</v>
      </c>
      <c r="F66" s="668"/>
      <c r="G66" s="668"/>
      <c r="H66" s="681">
        <v>0</v>
      </c>
      <c r="I66" s="668">
        <v>2</v>
      </c>
      <c r="J66" s="668">
        <v>299.04000000000002</v>
      </c>
      <c r="K66" s="681">
        <v>1</v>
      </c>
      <c r="L66" s="668">
        <v>2</v>
      </c>
      <c r="M66" s="669">
        <v>299.04000000000002</v>
      </c>
    </row>
    <row r="67" spans="1:13" ht="14.4" customHeight="1" x14ac:dyDescent="0.3">
      <c r="A67" s="664" t="s">
        <v>2442</v>
      </c>
      <c r="B67" s="665" t="s">
        <v>2313</v>
      </c>
      <c r="C67" s="665" t="s">
        <v>1197</v>
      </c>
      <c r="D67" s="665" t="s">
        <v>578</v>
      </c>
      <c r="E67" s="665" t="s">
        <v>2315</v>
      </c>
      <c r="F67" s="668"/>
      <c r="G67" s="668"/>
      <c r="H67" s="681">
        <v>0</v>
      </c>
      <c r="I67" s="668">
        <v>23</v>
      </c>
      <c r="J67" s="668">
        <v>840.42000000000007</v>
      </c>
      <c r="K67" s="681">
        <v>1</v>
      </c>
      <c r="L67" s="668">
        <v>23</v>
      </c>
      <c r="M67" s="669">
        <v>840.42000000000007</v>
      </c>
    </row>
    <row r="68" spans="1:13" ht="14.4" customHeight="1" x14ac:dyDescent="0.3">
      <c r="A68" s="664" t="s">
        <v>2442</v>
      </c>
      <c r="B68" s="665" t="s">
        <v>2316</v>
      </c>
      <c r="C68" s="665" t="s">
        <v>2995</v>
      </c>
      <c r="D68" s="665" t="s">
        <v>2996</v>
      </c>
      <c r="E68" s="665" t="s">
        <v>2997</v>
      </c>
      <c r="F68" s="668"/>
      <c r="G68" s="668"/>
      <c r="H68" s="681">
        <v>0</v>
      </c>
      <c r="I68" s="668">
        <v>1</v>
      </c>
      <c r="J68" s="668">
        <v>140.94999999999999</v>
      </c>
      <c r="K68" s="681">
        <v>1</v>
      </c>
      <c r="L68" s="668">
        <v>1</v>
      </c>
      <c r="M68" s="669">
        <v>140.94999999999999</v>
      </c>
    </row>
    <row r="69" spans="1:13" ht="14.4" customHeight="1" x14ac:dyDescent="0.3">
      <c r="A69" s="664" t="s">
        <v>2442</v>
      </c>
      <c r="B69" s="665" t="s">
        <v>2316</v>
      </c>
      <c r="C69" s="665" t="s">
        <v>1234</v>
      </c>
      <c r="D69" s="665" t="s">
        <v>1231</v>
      </c>
      <c r="E69" s="665" t="s">
        <v>2321</v>
      </c>
      <c r="F69" s="668"/>
      <c r="G69" s="668"/>
      <c r="H69" s="681">
        <v>0</v>
      </c>
      <c r="I69" s="668">
        <v>1</v>
      </c>
      <c r="J69" s="668">
        <v>93.96</v>
      </c>
      <c r="K69" s="681">
        <v>1</v>
      </c>
      <c r="L69" s="668">
        <v>1</v>
      </c>
      <c r="M69" s="669">
        <v>93.96</v>
      </c>
    </row>
    <row r="70" spans="1:13" ht="14.4" customHeight="1" x14ac:dyDescent="0.3">
      <c r="A70" s="664" t="s">
        <v>2442</v>
      </c>
      <c r="B70" s="665" t="s">
        <v>2333</v>
      </c>
      <c r="C70" s="665" t="s">
        <v>2630</v>
      </c>
      <c r="D70" s="665" t="s">
        <v>1286</v>
      </c>
      <c r="E70" s="665" t="s">
        <v>2631</v>
      </c>
      <c r="F70" s="668">
        <v>1</v>
      </c>
      <c r="G70" s="668">
        <v>0</v>
      </c>
      <c r="H70" s="681"/>
      <c r="I70" s="668"/>
      <c r="J70" s="668"/>
      <c r="K70" s="681"/>
      <c r="L70" s="668">
        <v>1</v>
      </c>
      <c r="M70" s="669">
        <v>0</v>
      </c>
    </row>
    <row r="71" spans="1:13" ht="14.4" customHeight="1" x14ac:dyDescent="0.3">
      <c r="A71" s="664" t="s">
        <v>2442</v>
      </c>
      <c r="B71" s="665" t="s">
        <v>3299</v>
      </c>
      <c r="C71" s="665" t="s">
        <v>3001</v>
      </c>
      <c r="D71" s="665" t="s">
        <v>3002</v>
      </c>
      <c r="E71" s="665" t="s">
        <v>3003</v>
      </c>
      <c r="F71" s="668"/>
      <c r="G71" s="668"/>
      <c r="H71" s="681">
        <v>0</v>
      </c>
      <c r="I71" s="668">
        <v>1</v>
      </c>
      <c r="J71" s="668">
        <v>2376.9299999999998</v>
      </c>
      <c r="K71" s="681">
        <v>1</v>
      </c>
      <c r="L71" s="668">
        <v>1</v>
      </c>
      <c r="M71" s="669">
        <v>2376.9299999999998</v>
      </c>
    </row>
    <row r="72" spans="1:13" ht="14.4" customHeight="1" x14ac:dyDescent="0.3">
      <c r="A72" s="664" t="s">
        <v>2443</v>
      </c>
      <c r="B72" s="665" t="s">
        <v>2247</v>
      </c>
      <c r="C72" s="665" t="s">
        <v>2684</v>
      </c>
      <c r="D72" s="665" t="s">
        <v>1345</v>
      </c>
      <c r="E72" s="665" t="s">
        <v>2685</v>
      </c>
      <c r="F72" s="668"/>
      <c r="G72" s="668"/>
      <c r="H72" s="681">
        <v>0</v>
      </c>
      <c r="I72" s="668">
        <v>1</v>
      </c>
      <c r="J72" s="668">
        <v>407.55</v>
      </c>
      <c r="K72" s="681">
        <v>1</v>
      </c>
      <c r="L72" s="668">
        <v>1</v>
      </c>
      <c r="M72" s="669">
        <v>407.55</v>
      </c>
    </row>
    <row r="73" spans="1:13" ht="14.4" customHeight="1" x14ac:dyDescent="0.3">
      <c r="A73" s="664" t="s">
        <v>2443</v>
      </c>
      <c r="B73" s="665" t="s">
        <v>2247</v>
      </c>
      <c r="C73" s="665" t="s">
        <v>2456</v>
      </c>
      <c r="D73" s="665" t="s">
        <v>1345</v>
      </c>
      <c r="E73" s="665" t="s">
        <v>2457</v>
      </c>
      <c r="F73" s="668"/>
      <c r="G73" s="668"/>
      <c r="H73" s="681">
        <v>0</v>
      </c>
      <c r="I73" s="668">
        <v>11</v>
      </c>
      <c r="J73" s="668">
        <v>5977.29</v>
      </c>
      <c r="K73" s="681">
        <v>1</v>
      </c>
      <c r="L73" s="668">
        <v>11</v>
      </c>
      <c r="M73" s="669">
        <v>5977.29</v>
      </c>
    </row>
    <row r="74" spans="1:13" ht="14.4" customHeight="1" x14ac:dyDescent="0.3">
      <c r="A74" s="664" t="s">
        <v>2443</v>
      </c>
      <c r="B74" s="665" t="s">
        <v>2247</v>
      </c>
      <c r="C74" s="665" t="s">
        <v>2515</v>
      </c>
      <c r="D74" s="665" t="s">
        <v>1345</v>
      </c>
      <c r="E74" s="665" t="s">
        <v>2250</v>
      </c>
      <c r="F74" s="668"/>
      <c r="G74" s="668"/>
      <c r="H74" s="681">
        <v>0</v>
      </c>
      <c r="I74" s="668">
        <v>8</v>
      </c>
      <c r="J74" s="668">
        <v>6520.8</v>
      </c>
      <c r="K74" s="681">
        <v>1</v>
      </c>
      <c r="L74" s="668">
        <v>8</v>
      </c>
      <c r="M74" s="669">
        <v>6520.8</v>
      </c>
    </row>
    <row r="75" spans="1:13" ht="14.4" customHeight="1" x14ac:dyDescent="0.3">
      <c r="A75" s="664" t="s">
        <v>2443</v>
      </c>
      <c r="B75" s="665" t="s">
        <v>2313</v>
      </c>
      <c r="C75" s="665" t="s">
        <v>1197</v>
      </c>
      <c r="D75" s="665" t="s">
        <v>578</v>
      </c>
      <c r="E75" s="665" t="s">
        <v>2315</v>
      </c>
      <c r="F75" s="668"/>
      <c r="G75" s="668"/>
      <c r="H75" s="681">
        <v>0</v>
      </c>
      <c r="I75" s="668">
        <v>5</v>
      </c>
      <c r="J75" s="668">
        <v>182.7</v>
      </c>
      <c r="K75" s="681">
        <v>1</v>
      </c>
      <c r="L75" s="668">
        <v>5</v>
      </c>
      <c r="M75" s="669">
        <v>182.7</v>
      </c>
    </row>
    <row r="76" spans="1:13" ht="14.4" customHeight="1" x14ac:dyDescent="0.3">
      <c r="A76" s="664" t="s">
        <v>2444</v>
      </c>
      <c r="B76" s="665" t="s">
        <v>2247</v>
      </c>
      <c r="C76" s="665" t="s">
        <v>2456</v>
      </c>
      <c r="D76" s="665" t="s">
        <v>1345</v>
      </c>
      <c r="E76" s="665" t="s">
        <v>2457</v>
      </c>
      <c r="F76" s="668"/>
      <c r="G76" s="668"/>
      <c r="H76" s="681">
        <v>0</v>
      </c>
      <c r="I76" s="668">
        <v>96</v>
      </c>
      <c r="J76" s="668">
        <v>52165.439999999995</v>
      </c>
      <c r="K76" s="681">
        <v>1</v>
      </c>
      <c r="L76" s="668">
        <v>96</v>
      </c>
      <c r="M76" s="669">
        <v>52165.439999999995</v>
      </c>
    </row>
    <row r="77" spans="1:13" ht="14.4" customHeight="1" x14ac:dyDescent="0.3">
      <c r="A77" s="664" t="s">
        <v>2444</v>
      </c>
      <c r="B77" s="665" t="s">
        <v>2247</v>
      </c>
      <c r="C77" s="665" t="s">
        <v>3030</v>
      </c>
      <c r="D77" s="665" t="s">
        <v>1345</v>
      </c>
      <c r="E77" s="665" t="s">
        <v>3031</v>
      </c>
      <c r="F77" s="668"/>
      <c r="G77" s="668"/>
      <c r="H77" s="681">
        <v>0</v>
      </c>
      <c r="I77" s="668">
        <v>2</v>
      </c>
      <c r="J77" s="668">
        <v>326.02</v>
      </c>
      <c r="K77" s="681">
        <v>1</v>
      </c>
      <c r="L77" s="668">
        <v>2</v>
      </c>
      <c r="M77" s="669">
        <v>326.02</v>
      </c>
    </row>
    <row r="78" spans="1:13" ht="14.4" customHeight="1" x14ac:dyDescent="0.3">
      <c r="A78" s="664" t="s">
        <v>2444</v>
      </c>
      <c r="B78" s="665" t="s">
        <v>2247</v>
      </c>
      <c r="C78" s="665" t="s">
        <v>2515</v>
      </c>
      <c r="D78" s="665" t="s">
        <v>1345</v>
      </c>
      <c r="E78" s="665" t="s">
        <v>2250</v>
      </c>
      <c r="F78" s="668"/>
      <c r="G78" s="668"/>
      <c r="H78" s="681">
        <v>0</v>
      </c>
      <c r="I78" s="668">
        <v>43</v>
      </c>
      <c r="J78" s="668">
        <v>35049.300000000003</v>
      </c>
      <c r="K78" s="681">
        <v>1</v>
      </c>
      <c r="L78" s="668">
        <v>43</v>
      </c>
      <c r="M78" s="669">
        <v>35049.300000000003</v>
      </c>
    </row>
    <row r="79" spans="1:13" ht="14.4" customHeight="1" x14ac:dyDescent="0.3">
      <c r="A79" s="664" t="s">
        <v>2444</v>
      </c>
      <c r="B79" s="665" t="s">
        <v>2247</v>
      </c>
      <c r="C79" s="665" t="s">
        <v>2516</v>
      </c>
      <c r="D79" s="665" t="s">
        <v>1345</v>
      </c>
      <c r="E79" s="665" t="s">
        <v>2517</v>
      </c>
      <c r="F79" s="668"/>
      <c r="G79" s="668"/>
      <c r="H79" s="681">
        <v>0</v>
      </c>
      <c r="I79" s="668">
        <v>4</v>
      </c>
      <c r="J79" s="668">
        <v>3694.96</v>
      </c>
      <c r="K79" s="681">
        <v>1</v>
      </c>
      <c r="L79" s="668">
        <v>4</v>
      </c>
      <c r="M79" s="669">
        <v>3694.96</v>
      </c>
    </row>
    <row r="80" spans="1:13" ht="14.4" customHeight="1" x14ac:dyDescent="0.3">
      <c r="A80" s="664" t="s">
        <v>2444</v>
      </c>
      <c r="B80" s="665" t="s">
        <v>2247</v>
      </c>
      <c r="C80" s="665" t="s">
        <v>2606</v>
      </c>
      <c r="D80" s="665" t="s">
        <v>1345</v>
      </c>
      <c r="E80" s="665" t="s">
        <v>2607</v>
      </c>
      <c r="F80" s="668"/>
      <c r="G80" s="668"/>
      <c r="H80" s="681">
        <v>0</v>
      </c>
      <c r="I80" s="668">
        <v>1</v>
      </c>
      <c r="J80" s="668">
        <v>1154.68</v>
      </c>
      <c r="K80" s="681">
        <v>1</v>
      </c>
      <c r="L80" s="668">
        <v>1</v>
      </c>
      <c r="M80" s="669">
        <v>1154.68</v>
      </c>
    </row>
    <row r="81" spans="1:13" ht="14.4" customHeight="1" x14ac:dyDescent="0.3">
      <c r="A81" s="664" t="s">
        <v>2444</v>
      </c>
      <c r="B81" s="665" t="s">
        <v>2247</v>
      </c>
      <c r="C81" s="665" t="s">
        <v>2518</v>
      </c>
      <c r="D81" s="665" t="s">
        <v>1345</v>
      </c>
      <c r="E81" s="665" t="s">
        <v>2457</v>
      </c>
      <c r="F81" s="668"/>
      <c r="G81" s="668"/>
      <c r="H81" s="681">
        <v>0</v>
      </c>
      <c r="I81" s="668">
        <v>1</v>
      </c>
      <c r="J81" s="668">
        <v>543.39</v>
      </c>
      <c r="K81" s="681">
        <v>1</v>
      </c>
      <c r="L81" s="668">
        <v>1</v>
      </c>
      <c r="M81" s="669">
        <v>543.39</v>
      </c>
    </row>
    <row r="82" spans="1:13" ht="14.4" customHeight="1" x14ac:dyDescent="0.3">
      <c r="A82" s="664" t="s">
        <v>2444</v>
      </c>
      <c r="B82" s="665" t="s">
        <v>2259</v>
      </c>
      <c r="C82" s="665" t="s">
        <v>3018</v>
      </c>
      <c r="D82" s="665" t="s">
        <v>1219</v>
      </c>
      <c r="E82" s="665" t="s">
        <v>3019</v>
      </c>
      <c r="F82" s="668"/>
      <c r="G82" s="668"/>
      <c r="H82" s="681">
        <v>0</v>
      </c>
      <c r="I82" s="668">
        <v>1</v>
      </c>
      <c r="J82" s="668">
        <v>210.66</v>
      </c>
      <c r="K82" s="681">
        <v>1</v>
      </c>
      <c r="L82" s="668">
        <v>1</v>
      </c>
      <c r="M82" s="669">
        <v>210.66</v>
      </c>
    </row>
    <row r="83" spans="1:13" ht="14.4" customHeight="1" x14ac:dyDescent="0.3">
      <c r="A83" s="664" t="s">
        <v>2444</v>
      </c>
      <c r="B83" s="665" t="s">
        <v>2265</v>
      </c>
      <c r="C83" s="665" t="s">
        <v>1199</v>
      </c>
      <c r="D83" s="665" t="s">
        <v>2266</v>
      </c>
      <c r="E83" s="665" t="s">
        <v>2267</v>
      </c>
      <c r="F83" s="668"/>
      <c r="G83" s="668"/>
      <c r="H83" s="681">
        <v>0</v>
      </c>
      <c r="I83" s="668">
        <v>3</v>
      </c>
      <c r="J83" s="668">
        <v>289.59000000000003</v>
      </c>
      <c r="K83" s="681">
        <v>1</v>
      </c>
      <c r="L83" s="668">
        <v>3</v>
      </c>
      <c r="M83" s="669">
        <v>289.59000000000003</v>
      </c>
    </row>
    <row r="84" spans="1:13" ht="14.4" customHeight="1" x14ac:dyDescent="0.3">
      <c r="A84" s="664" t="s">
        <v>2444</v>
      </c>
      <c r="B84" s="665" t="s">
        <v>2281</v>
      </c>
      <c r="C84" s="665" t="s">
        <v>1481</v>
      </c>
      <c r="D84" s="665" t="s">
        <v>2088</v>
      </c>
      <c r="E84" s="665" t="s">
        <v>2282</v>
      </c>
      <c r="F84" s="668"/>
      <c r="G84" s="668"/>
      <c r="H84" s="681">
        <v>0</v>
      </c>
      <c r="I84" s="668">
        <v>5</v>
      </c>
      <c r="J84" s="668">
        <v>771.80000000000007</v>
      </c>
      <c r="K84" s="681">
        <v>1</v>
      </c>
      <c r="L84" s="668">
        <v>5</v>
      </c>
      <c r="M84" s="669">
        <v>771.80000000000007</v>
      </c>
    </row>
    <row r="85" spans="1:13" ht="14.4" customHeight="1" x14ac:dyDescent="0.3">
      <c r="A85" s="664" t="s">
        <v>2444</v>
      </c>
      <c r="B85" s="665" t="s">
        <v>2281</v>
      </c>
      <c r="C85" s="665" t="s">
        <v>1485</v>
      </c>
      <c r="D85" s="665" t="s">
        <v>2285</v>
      </c>
      <c r="E85" s="665" t="s">
        <v>2286</v>
      </c>
      <c r="F85" s="668"/>
      <c r="G85" s="668"/>
      <c r="H85" s="681">
        <v>0</v>
      </c>
      <c r="I85" s="668">
        <v>2</v>
      </c>
      <c r="J85" s="668">
        <v>299.04000000000002</v>
      </c>
      <c r="K85" s="681">
        <v>1</v>
      </c>
      <c r="L85" s="668">
        <v>2</v>
      </c>
      <c r="M85" s="669">
        <v>299.04000000000002</v>
      </c>
    </row>
    <row r="86" spans="1:13" ht="14.4" customHeight="1" x14ac:dyDescent="0.3">
      <c r="A86" s="664" t="s">
        <v>2444</v>
      </c>
      <c r="B86" s="665" t="s">
        <v>2281</v>
      </c>
      <c r="C86" s="665" t="s">
        <v>2087</v>
      </c>
      <c r="D86" s="665" t="s">
        <v>2088</v>
      </c>
      <c r="E86" s="665" t="s">
        <v>2482</v>
      </c>
      <c r="F86" s="668"/>
      <c r="G86" s="668"/>
      <c r="H86" s="681">
        <v>0</v>
      </c>
      <c r="I86" s="668">
        <v>1</v>
      </c>
      <c r="J86" s="668">
        <v>225.06</v>
      </c>
      <c r="K86" s="681">
        <v>1</v>
      </c>
      <c r="L86" s="668">
        <v>1</v>
      </c>
      <c r="M86" s="669">
        <v>225.06</v>
      </c>
    </row>
    <row r="87" spans="1:13" ht="14.4" customHeight="1" x14ac:dyDescent="0.3">
      <c r="A87" s="664" t="s">
        <v>2444</v>
      </c>
      <c r="B87" s="665" t="s">
        <v>2313</v>
      </c>
      <c r="C87" s="665" t="s">
        <v>1278</v>
      </c>
      <c r="D87" s="665" t="s">
        <v>578</v>
      </c>
      <c r="E87" s="665" t="s">
        <v>2314</v>
      </c>
      <c r="F87" s="668"/>
      <c r="G87" s="668"/>
      <c r="H87" s="681">
        <v>0</v>
      </c>
      <c r="I87" s="668">
        <v>1</v>
      </c>
      <c r="J87" s="668">
        <v>18.260000000000002</v>
      </c>
      <c r="K87" s="681">
        <v>1</v>
      </c>
      <c r="L87" s="668">
        <v>1</v>
      </c>
      <c r="M87" s="669">
        <v>18.260000000000002</v>
      </c>
    </row>
    <row r="88" spans="1:13" ht="14.4" customHeight="1" x14ac:dyDescent="0.3">
      <c r="A88" s="664" t="s">
        <v>2444</v>
      </c>
      <c r="B88" s="665" t="s">
        <v>2313</v>
      </c>
      <c r="C88" s="665" t="s">
        <v>1197</v>
      </c>
      <c r="D88" s="665" t="s">
        <v>578</v>
      </c>
      <c r="E88" s="665" t="s">
        <v>2315</v>
      </c>
      <c r="F88" s="668"/>
      <c r="G88" s="668"/>
      <c r="H88" s="681">
        <v>0</v>
      </c>
      <c r="I88" s="668">
        <v>7</v>
      </c>
      <c r="J88" s="668">
        <v>255.77999999999997</v>
      </c>
      <c r="K88" s="681">
        <v>1</v>
      </c>
      <c r="L88" s="668">
        <v>7</v>
      </c>
      <c r="M88" s="669">
        <v>255.77999999999997</v>
      </c>
    </row>
    <row r="89" spans="1:13" ht="14.4" customHeight="1" x14ac:dyDescent="0.3">
      <c r="A89" s="664" t="s">
        <v>2444</v>
      </c>
      <c r="B89" s="665" t="s">
        <v>2316</v>
      </c>
      <c r="C89" s="665" t="s">
        <v>1230</v>
      </c>
      <c r="D89" s="665" t="s">
        <v>1231</v>
      </c>
      <c r="E89" s="665" t="s">
        <v>2320</v>
      </c>
      <c r="F89" s="668"/>
      <c r="G89" s="668"/>
      <c r="H89" s="681">
        <v>0</v>
      </c>
      <c r="I89" s="668">
        <v>1</v>
      </c>
      <c r="J89" s="668">
        <v>31.32</v>
      </c>
      <c r="K89" s="681">
        <v>1</v>
      </c>
      <c r="L89" s="668">
        <v>1</v>
      </c>
      <c r="M89" s="669">
        <v>31.32</v>
      </c>
    </row>
    <row r="90" spans="1:13" ht="14.4" customHeight="1" x14ac:dyDescent="0.3">
      <c r="A90" s="664" t="s">
        <v>2444</v>
      </c>
      <c r="B90" s="665" t="s">
        <v>2324</v>
      </c>
      <c r="C90" s="665" t="s">
        <v>1248</v>
      </c>
      <c r="D90" s="665" t="s">
        <v>2328</v>
      </c>
      <c r="E90" s="665" t="s">
        <v>2329</v>
      </c>
      <c r="F90" s="668"/>
      <c r="G90" s="668"/>
      <c r="H90" s="681">
        <v>0</v>
      </c>
      <c r="I90" s="668">
        <v>1</v>
      </c>
      <c r="J90" s="668">
        <v>424.24</v>
      </c>
      <c r="K90" s="681">
        <v>1</v>
      </c>
      <c r="L90" s="668">
        <v>1</v>
      </c>
      <c r="M90" s="669">
        <v>424.24</v>
      </c>
    </row>
    <row r="91" spans="1:13" ht="14.4" customHeight="1" x14ac:dyDescent="0.3">
      <c r="A91" s="664" t="s">
        <v>2445</v>
      </c>
      <c r="B91" s="665" t="s">
        <v>2247</v>
      </c>
      <c r="C91" s="665" t="s">
        <v>2456</v>
      </c>
      <c r="D91" s="665" t="s">
        <v>1345</v>
      </c>
      <c r="E91" s="665" t="s">
        <v>2457</v>
      </c>
      <c r="F91" s="668"/>
      <c r="G91" s="668"/>
      <c r="H91" s="681">
        <v>0</v>
      </c>
      <c r="I91" s="668">
        <v>28</v>
      </c>
      <c r="J91" s="668">
        <v>15214.920000000002</v>
      </c>
      <c r="K91" s="681">
        <v>1</v>
      </c>
      <c r="L91" s="668">
        <v>28</v>
      </c>
      <c r="M91" s="669">
        <v>15214.920000000002</v>
      </c>
    </row>
    <row r="92" spans="1:13" ht="14.4" customHeight="1" x14ac:dyDescent="0.3">
      <c r="A92" s="664" t="s">
        <v>2445</v>
      </c>
      <c r="B92" s="665" t="s">
        <v>2247</v>
      </c>
      <c r="C92" s="665" t="s">
        <v>2515</v>
      </c>
      <c r="D92" s="665" t="s">
        <v>1345</v>
      </c>
      <c r="E92" s="665" t="s">
        <v>2250</v>
      </c>
      <c r="F92" s="668"/>
      <c r="G92" s="668"/>
      <c r="H92" s="681">
        <v>0</v>
      </c>
      <c r="I92" s="668">
        <v>16</v>
      </c>
      <c r="J92" s="668">
        <v>13041.6</v>
      </c>
      <c r="K92" s="681">
        <v>1</v>
      </c>
      <c r="L92" s="668">
        <v>16</v>
      </c>
      <c r="M92" s="669">
        <v>13041.6</v>
      </c>
    </row>
    <row r="93" spans="1:13" ht="14.4" customHeight="1" x14ac:dyDescent="0.3">
      <c r="A93" s="664" t="s">
        <v>2445</v>
      </c>
      <c r="B93" s="665" t="s">
        <v>2247</v>
      </c>
      <c r="C93" s="665" t="s">
        <v>2516</v>
      </c>
      <c r="D93" s="665" t="s">
        <v>1345</v>
      </c>
      <c r="E93" s="665" t="s">
        <v>2517</v>
      </c>
      <c r="F93" s="668"/>
      <c r="G93" s="668"/>
      <c r="H93" s="681">
        <v>0</v>
      </c>
      <c r="I93" s="668">
        <v>5</v>
      </c>
      <c r="J93" s="668">
        <v>4618.7</v>
      </c>
      <c r="K93" s="681">
        <v>1</v>
      </c>
      <c r="L93" s="668">
        <v>5</v>
      </c>
      <c r="M93" s="669">
        <v>4618.7</v>
      </c>
    </row>
    <row r="94" spans="1:13" ht="14.4" customHeight="1" x14ac:dyDescent="0.3">
      <c r="A94" s="664" t="s">
        <v>2445</v>
      </c>
      <c r="B94" s="665" t="s">
        <v>2247</v>
      </c>
      <c r="C94" s="665" t="s">
        <v>3077</v>
      </c>
      <c r="D94" s="665" t="s">
        <v>1341</v>
      </c>
      <c r="E94" s="665" t="s">
        <v>3078</v>
      </c>
      <c r="F94" s="668"/>
      <c r="G94" s="668"/>
      <c r="H94" s="681">
        <v>0</v>
      </c>
      <c r="I94" s="668">
        <v>2</v>
      </c>
      <c r="J94" s="668">
        <v>3694.98</v>
      </c>
      <c r="K94" s="681">
        <v>1</v>
      </c>
      <c r="L94" s="668">
        <v>2</v>
      </c>
      <c r="M94" s="669">
        <v>3694.98</v>
      </c>
    </row>
    <row r="95" spans="1:13" ht="14.4" customHeight="1" x14ac:dyDescent="0.3">
      <c r="A95" s="664" t="s">
        <v>2445</v>
      </c>
      <c r="B95" s="665" t="s">
        <v>2372</v>
      </c>
      <c r="C95" s="665" t="s">
        <v>3082</v>
      </c>
      <c r="D95" s="665" t="s">
        <v>2373</v>
      </c>
      <c r="E95" s="665" t="s">
        <v>3083</v>
      </c>
      <c r="F95" s="668"/>
      <c r="G95" s="668"/>
      <c r="H95" s="681">
        <v>0</v>
      </c>
      <c r="I95" s="668">
        <v>1</v>
      </c>
      <c r="J95" s="668">
        <v>262.23</v>
      </c>
      <c r="K95" s="681">
        <v>1</v>
      </c>
      <c r="L95" s="668">
        <v>1</v>
      </c>
      <c r="M95" s="669">
        <v>262.23</v>
      </c>
    </row>
    <row r="96" spans="1:13" ht="14.4" customHeight="1" x14ac:dyDescent="0.3">
      <c r="A96" s="664" t="s">
        <v>2445</v>
      </c>
      <c r="B96" s="665" t="s">
        <v>2269</v>
      </c>
      <c r="C96" s="665" t="s">
        <v>3063</v>
      </c>
      <c r="D96" s="665" t="s">
        <v>3064</v>
      </c>
      <c r="E96" s="665" t="s">
        <v>2335</v>
      </c>
      <c r="F96" s="668"/>
      <c r="G96" s="668"/>
      <c r="H96" s="681">
        <v>0</v>
      </c>
      <c r="I96" s="668">
        <v>2</v>
      </c>
      <c r="J96" s="668">
        <v>235.46</v>
      </c>
      <c r="K96" s="681">
        <v>1</v>
      </c>
      <c r="L96" s="668">
        <v>2</v>
      </c>
      <c r="M96" s="669">
        <v>235.46</v>
      </c>
    </row>
    <row r="97" spans="1:13" ht="14.4" customHeight="1" x14ac:dyDescent="0.3">
      <c r="A97" s="664" t="s">
        <v>2445</v>
      </c>
      <c r="B97" s="665" t="s">
        <v>2269</v>
      </c>
      <c r="C97" s="665" t="s">
        <v>3060</v>
      </c>
      <c r="D97" s="665" t="s">
        <v>3061</v>
      </c>
      <c r="E97" s="665" t="s">
        <v>3062</v>
      </c>
      <c r="F97" s="668">
        <v>1</v>
      </c>
      <c r="G97" s="668">
        <v>353.18</v>
      </c>
      <c r="H97" s="681">
        <v>1</v>
      </c>
      <c r="I97" s="668"/>
      <c r="J97" s="668"/>
      <c r="K97" s="681">
        <v>0</v>
      </c>
      <c r="L97" s="668">
        <v>1</v>
      </c>
      <c r="M97" s="669">
        <v>353.18</v>
      </c>
    </row>
    <row r="98" spans="1:13" ht="14.4" customHeight="1" x14ac:dyDescent="0.3">
      <c r="A98" s="664" t="s">
        <v>2445</v>
      </c>
      <c r="B98" s="665" t="s">
        <v>2281</v>
      </c>
      <c r="C98" s="665" t="s">
        <v>1485</v>
      </c>
      <c r="D98" s="665" t="s">
        <v>2285</v>
      </c>
      <c r="E98" s="665" t="s">
        <v>2286</v>
      </c>
      <c r="F98" s="668"/>
      <c r="G98" s="668"/>
      <c r="H98" s="681">
        <v>0</v>
      </c>
      <c r="I98" s="668">
        <v>1</v>
      </c>
      <c r="J98" s="668">
        <v>149.52000000000001</v>
      </c>
      <c r="K98" s="681">
        <v>1</v>
      </c>
      <c r="L98" s="668">
        <v>1</v>
      </c>
      <c r="M98" s="669">
        <v>149.52000000000001</v>
      </c>
    </row>
    <row r="99" spans="1:13" ht="14.4" customHeight="1" x14ac:dyDescent="0.3">
      <c r="A99" s="664" t="s">
        <v>2445</v>
      </c>
      <c r="B99" s="665" t="s">
        <v>2281</v>
      </c>
      <c r="C99" s="665" t="s">
        <v>2087</v>
      </c>
      <c r="D99" s="665" t="s">
        <v>2088</v>
      </c>
      <c r="E99" s="665" t="s">
        <v>2482</v>
      </c>
      <c r="F99" s="668"/>
      <c r="G99" s="668"/>
      <c r="H99" s="681">
        <v>0</v>
      </c>
      <c r="I99" s="668">
        <v>2</v>
      </c>
      <c r="J99" s="668">
        <v>450.12</v>
      </c>
      <c r="K99" s="681">
        <v>1</v>
      </c>
      <c r="L99" s="668">
        <v>2</v>
      </c>
      <c r="M99" s="669">
        <v>450.12</v>
      </c>
    </row>
    <row r="100" spans="1:13" ht="14.4" customHeight="1" x14ac:dyDescent="0.3">
      <c r="A100" s="664" t="s">
        <v>2445</v>
      </c>
      <c r="B100" s="665" t="s">
        <v>2313</v>
      </c>
      <c r="C100" s="665" t="s">
        <v>1197</v>
      </c>
      <c r="D100" s="665" t="s">
        <v>578</v>
      </c>
      <c r="E100" s="665" t="s">
        <v>2315</v>
      </c>
      <c r="F100" s="668"/>
      <c r="G100" s="668"/>
      <c r="H100" s="681">
        <v>0</v>
      </c>
      <c r="I100" s="668">
        <v>3</v>
      </c>
      <c r="J100" s="668">
        <v>109.62</v>
      </c>
      <c r="K100" s="681">
        <v>1</v>
      </c>
      <c r="L100" s="668">
        <v>3</v>
      </c>
      <c r="M100" s="669">
        <v>109.62</v>
      </c>
    </row>
    <row r="101" spans="1:13" ht="14.4" customHeight="1" x14ac:dyDescent="0.3">
      <c r="A101" s="664" t="s">
        <v>2445</v>
      </c>
      <c r="B101" s="665" t="s">
        <v>2313</v>
      </c>
      <c r="C101" s="665" t="s">
        <v>3079</v>
      </c>
      <c r="D101" s="665" t="s">
        <v>578</v>
      </c>
      <c r="E101" s="665" t="s">
        <v>3080</v>
      </c>
      <c r="F101" s="668"/>
      <c r="G101" s="668"/>
      <c r="H101" s="681"/>
      <c r="I101" s="668">
        <v>2</v>
      </c>
      <c r="J101" s="668">
        <v>0</v>
      </c>
      <c r="K101" s="681"/>
      <c r="L101" s="668">
        <v>2</v>
      </c>
      <c r="M101" s="669">
        <v>0</v>
      </c>
    </row>
    <row r="102" spans="1:13" ht="14.4" customHeight="1" x14ac:dyDescent="0.3">
      <c r="A102" s="664" t="s">
        <v>2445</v>
      </c>
      <c r="B102" s="665" t="s">
        <v>2330</v>
      </c>
      <c r="C102" s="665" t="s">
        <v>3050</v>
      </c>
      <c r="D102" s="665" t="s">
        <v>3051</v>
      </c>
      <c r="E102" s="665" t="s">
        <v>2332</v>
      </c>
      <c r="F102" s="668">
        <v>1</v>
      </c>
      <c r="G102" s="668">
        <v>18.809999999999999</v>
      </c>
      <c r="H102" s="681">
        <v>1</v>
      </c>
      <c r="I102" s="668"/>
      <c r="J102" s="668"/>
      <c r="K102" s="681">
        <v>0</v>
      </c>
      <c r="L102" s="668">
        <v>1</v>
      </c>
      <c r="M102" s="669">
        <v>18.809999999999999</v>
      </c>
    </row>
    <row r="103" spans="1:13" ht="14.4" customHeight="1" x14ac:dyDescent="0.3">
      <c r="A103" s="664" t="s">
        <v>2446</v>
      </c>
      <c r="B103" s="665" t="s">
        <v>2247</v>
      </c>
      <c r="C103" s="665" t="s">
        <v>2456</v>
      </c>
      <c r="D103" s="665" t="s">
        <v>1345</v>
      </c>
      <c r="E103" s="665" t="s">
        <v>2457</v>
      </c>
      <c r="F103" s="668"/>
      <c r="G103" s="668"/>
      <c r="H103" s="681">
        <v>0</v>
      </c>
      <c r="I103" s="668">
        <v>10</v>
      </c>
      <c r="J103" s="668">
        <v>5433.9000000000005</v>
      </c>
      <c r="K103" s="681">
        <v>1</v>
      </c>
      <c r="L103" s="668">
        <v>10</v>
      </c>
      <c r="M103" s="669">
        <v>5433.9000000000005</v>
      </c>
    </row>
    <row r="104" spans="1:13" ht="14.4" customHeight="1" x14ac:dyDescent="0.3">
      <c r="A104" s="664" t="s">
        <v>2446</v>
      </c>
      <c r="B104" s="665" t="s">
        <v>2247</v>
      </c>
      <c r="C104" s="665" t="s">
        <v>2515</v>
      </c>
      <c r="D104" s="665" t="s">
        <v>1345</v>
      </c>
      <c r="E104" s="665" t="s">
        <v>2250</v>
      </c>
      <c r="F104" s="668"/>
      <c r="G104" s="668"/>
      <c r="H104" s="681">
        <v>0</v>
      </c>
      <c r="I104" s="668">
        <v>16</v>
      </c>
      <c r="J104" s="668">
        <v>13041.600000000002</v>
      </c>
      <c r="K104" s="681">
        <v>1</v>
      </c>
      <c r="L104" s="668">
        <v>16</v>
      </c>
      <c r="M104" s="669">
        <v>13041.600000000002</v>
      </c>
    </row>
    <row r="105" spans="1:13" ht="14.4" customHeight="1" x14ac:dyDescent="0.3">
      <c r="A105" s="664" t="s">
        <v>2446</v>
      </c>
      <c r="B105" s="665" t="s">
        <v>2247</v>
      </c>
      <c r="C105" s="665" t="s">
        <v>2516</v>
      </c>
      <c r="D105" s="665" t="s">
        <v>1345</v>
      </c>
      <c r="E105" s="665" t="s">
        <v>2517</v>
      </c>
      <c r="F105" s="668"/>
      <c r="G105" s="668"/>
      <c r="H105" s="681">
        <v>0</v>
      </c>
      <c r="I105" s="668">
        <v>3</v>
      </c>
      <c r="J105" s="668">
        <v>2771.2200000000003</v>
      </c>
      <c r="K105" s="681">
        <v>1</v>
      </c>
      <c r="L105" s="668">
        <v>3</v>
      </c>
      <c r="M105" s="669">
        <v>2771.2200000000003</v>
      </c>
    </row>
    <row r="106" spans="1:13" ht="14.4" customHeight="1" x14ac:dyDescent="0.3">
      <c r="A106" s="664" t="s">
        <v>2446</v>
      </c>
      <c r="B106" s="665" t="s">
        <v>2247</v>
      </c>
      <c r="C106" s="665" t="s">
        <v>2606</v>
      </c>
      <c r="D106" s="665" t="s">
        <v>1345</v>
      </c>
      <c r="E106" s="665" t="s">
        <v>2607</v>
      </c>
      <c r="F106" s="668"/>
      <c r="G106" s="668"/>
      <c r="H106" s="681">
        <v>0</v>
      </c>
      <c r="I106" s="668">
        <v>1</v>
      </c>
      <c r="J106" s="668">
        <v>1154.68</v>
      </c>
      <c r="K106" s="681">
        <v>1</v>
      </c>
      <c r="L106" s="668">
        <v>1</v>
      </c>
      <c r="M106" s="669">
        <v>1154.68</v>
      </c>
    </row>
    <row r="107" spans="1:13" ht="14.4" customHeight="1" x14ac:dyDescent="0.3">
      <c r="A107" s="664" t="s">
        <v>2446</v>
      </c>
      <c r="B107" s="665" t="s">
        <v>2247</v>
      </c>
      <c r="C107" s="665" t="s">
        <v>3077</v>
      </c>
      <c r="D107" s="665" t="s">
        <v>1341</v>
      </c>
      <c r="E107" s="665" t="s">
        <v>3078</v>
      </c>
      <c r="F107" s="668"/>
      <c r="G107" s="668"/>
      <c r="H107" s="681">
        <v>0</v>
      </c>
      <c r="I107" s="668">
        <v>1</v>
      </c>
      <c r="J107" s="668">
        <v>1847.49</v>
      </c>
      <c r="K107" s="681">
        <v>1</v>
      </c>
      <c r="L107" s="668">
        <v>1</v>
      </c>
      <c r="M107" s="669">
        <v>1847.49</v>
      </c>
    </row>
    <row r="108" spans="1:13" ht="14.4" customHeight="1" x14ac:dyDescent="0.3">
      <c r="A108" s="664" t="s">
        <v>2446</v>
      </c>
      <c r="B108" s="665" t="s">
        <v>3300</v>
      </c>
      <c r="C108" s="665" t="s">
        <v>3101</v>
      </c>
      <c r="D108" s="665" t="s">
        <v>3102</v>
      </c>
      <c r="E108" s="665" t="s">
        <v>3103</v>
      </c>
      <c r="F108" s="668">
        <v>1</v>
      </c>
      <c r="G108" s="668">
        <v>300.33</v>
      </c>
      <c r="H108" s="681">
        <v>1</v>
      </c>
      <c r="I108" s="668"/>
      <c r="J108" s="668"/>
      <c r="K108" s="681">
        <v>0</v>
      </c>
      <c r="L108" s="668">
        <v>1</v>
      </c>
      <c r="M108" s="669">
        <v>300.33</v>
      </c>
    </row>
    <row r="109" spans="1:13" ht="14.4" customHeight="1" x14ac:dyDescent="0.3">
      <c r="A109" s="664" t="s">
        <v>2446</v>
      </c>
      <c r="B109" s="665" t="s">
        <v>2281</v>
      </c>
      <c r="C109" s="665" t="s">
        <v>1481</v>
      </c>
      <c r="D109" s="665" t="s">
        <v>2088</v>
      </c>
      <c r="E109" s="665" t="s">
        <v>2282</v>
      </c>
      <c r="F109" s="668"/>
      <c r="G109" s="668"/>
      <c r="H109" s="681">
        <v>0</v>
      </c>
      <c r="I109" s="668">
        <v>2</v>
      </c>
      <c r="J109" s="668">
        <v>308.72000000000003</v>
      </c>
      <c r="K109" s="681">
        <v>1</v>
      </c>
      <c r="L109" s="668">
        <v>2</v>
      </c>
      <c r="M109" s="669">
        <v>308.72000000000003</v>
      </c>
    </row>
    <row r="110" spans="1:13" ht="14.4" customHeight="1" x14ac:dyDescent="0.3">
      <c r="A110" s="664" t="s">
        <v>2446</v>
      </c>
      <c r="B110" s="665" t="s">
        <v>2313</v>
      </c>
      <c r="C110" s="665" t="s">
        <v>1197</v>
      </c>
      <c r="D110" s="665" t="s">
        <v>578</v>
      </c>
      <c r="E110" s="665" t="s">
        <v>2315</v>
      </c>
      <c r="F110" s="668"/>
      <c r="G110" s="668"/>
      <c r="H110" s="681">
        <v>0</v>
      </c>
      <c r="I110" s="668">
        <v>2</v>
      </c>
      <c r="J110" s="668">
        <v>73.08</v>
      </c>
      <c r="K110" s="681">
        <v>1</v>
      </c>
      <c r="L110" s="668">
        <v>2</v>
      </c>
      <c r="M110" s="669">
        <v>73.08</v>
      </c>
    </row>
    <row r="111" spans="1:13" ht="14.4" customHeight="1" x14ac:dyDescent="0.3">
      <c r="A111" s="664" t="s">
        <v>2446</v>
      </c>
      <c r="B111" s="665" t="s">
        <v>2313</v>
      </c>
      <c r="C111" s="665" t="s">
        <v>3079</v>
      </c>
      <c r="D111" s="665" t="s">
        <v>578</v>
      </c>
      <c r="E111" s="665" t="s">
        <v>3080</v>
      </c>
      <c r="F111" s="668"/>
      <c r="G111" s="668"/>
      <c r="H111" s="681"/>
      <c r="I111" s="668">
        <v>1</v>
      </c>
      <c r="J111" s="668">
        <v>0</v>
      </c>
      <c r="K111" s="681"/>
      <c r="L111" s="668">
        <v>1</v>
      </c>
      <c r="M111" s="669">
        <v>0</v>
      </c>
    </row>
    <row r="112" spans="1:13" ht="14.4" customHeight="1" x14ac:dyDescent="0.3">
      <c r="A112" s="664" t="s">
        <v>2447</v>
      </c>
      <c r="B112" s="665" t="s">
        <v>2247</v>
      </c>
      <c r="C112" s="665" t="s">
        <v>2684</v>
      </c>
      <c r="D112" s="665" t="s">
        <v>1345</v>
      </c>
      <c r="E112" s="665" t="s">
        <v>2685</v>
      </c>
      <c r="F112" s="668"/>
      <c r="G112" s="668"/>
      <c r="H112" s="681">
        <v>0</v>
      </c>
      <c r="I112" s="668">
        <v>1</v>
      </c>
      <c r="J112" s="668">
        <v>407.55</v>
      </c>
      <c r="K112" s="681">
        <v>1</v>
      </c>
      <c r="L112" s="668">
        <v>1</v>
      </c>
      <c r="M112" s="669">
        <v>407.55</v>
      </c>
    </row>
    <row r="113" spans="1:13" ht="14.4" customHeight="1" x14ac:dyDescent="0.3">
      <c r="A113" s="664" t="s">
        <v>2447</v>
      </c>
      <c r="B113" s="665" t="s">
        <v>2247</v>
      </c>
      <c r="C113" s="665" t="s">
        <v>2456</v>
      </c>
      <c r="D113" s="665" t="s">
        <v>1345</v>
      </c>
      <c r="E113" s="665" t="s">
        <v>2457</v>
      </c>
      <c r="F113" s="668"/>
      <c r="G113" s="668"/>
      <c r="H113" s="681">
        <v>0</v>
      </c>
      <c r="I113" s="668">
        <v>60</v>
      </c>
      <c r="J113" s="668">
        <v>32603.399999999998</v>
      </c>
      <c r="K113" s="681">
        <v>1</v>
      </c>
      <c r="L113" s="668">
        <v>60</v>
      </c>
      <c r="M113" s="669">
        <v>32603.399999999998</v>
      </c>
    </row>
    <row r="114" spans="1:13" ht="14.4" customHeight="1" x14ac:dyDescent="0.3">
      <c r="A114" s="664" t="s">
        <v>2447</v>
      </c>
      <c r="B114" s="665" t="s">
        <v>2247</v>
      </c>
      <c r="C114" s="665" t="s">
        <v>2515</v>
      </c>
      <c r="D114" s="665" t="s">
        <v>1345</v>
      </c>
      <c r="E114" s="665" t="s">
        <v>2250</v>
      </c>
      <c r="F114" s="668"/>
      <c r="G114" s="668"/>
      <c r="H114" s="681">
        <v>0</v>
      </c>
      <c r="I114" s="668">
        <v>28</v>
      </c>
      <c r="J114" s="668">
        <v>22822.799999999999</v>
      </c>
      <c r="K114" s="681">
        <v>1</v>
      </c>
      <c r="L114" s="668">
        <v>28</v>
      </c>
      <c r="M114" s="669">
        <v>22822.799999999999</v>
      </c>
    </row>
    <row r="115" spans="1:13" ht="14.4" customHeight="1" x14ac:dyDescent="0.3">
      <c r="A115" s="664" t="s">
        <v>2447</v>
      </c>
      <c r="B115" s="665" t="s">
        <v>2247</v>
      </c>
      <c r="C115" s="665" t="s">
        <v>2516</v>
      </c>
      <c r="D115" s="665" t="s">
        <v>1345</v>
      </c>
      <c r="E115" s="665" t="s">
        <v>2517</v>
      </c>
      <c r="F115" s="668"/>
      <c r="G115" s="668"/>
      <c r="H115" s="681">
        <v>0</v>
      </c>
      <c r="I115" s="668">
        <v>4</v>
      </c>
      <c r="J115" s="668">
        <v>3694.96</v>
      </c>
      <c r="K115" s="681">
        <v>1</v>
      </c>
      <c r="L115" s="668">
        <v>4</v>
      </c>
      <c r="M115" s="669">
        <v>3694.96</v>
      </c>
    </row>
    <row r="116" spans="1:13" ht="14.4" customHeight="1" x14ac:dyDescent="0.3">
      <c r="A116" s="664" t="s">
        <v>2447</v>
      </c>
      <c r="B116" s="665" t="s">
        <v>2247</v>
      </c>
      <c r="C116" s="665" t="s">
        <v>2518</v>
      </c>
      <c r="D116" s="665" t="s">
        <v>1345</v>
      </c>
      <c r="E116" s="665" t="s">
        <v>2457</v>
      </c>
      <c r="F116" s="668"/>
      <c r="G116" s="668"/>
      <c r="H116" s="681">
        <v>0</v>
      </c>
      <c r="I116" s="668">
        <v>3</v>
      </c>
      <c r="J116" s="668">
        <v>1630.17</v>
      </c>
      <c r="K116" s="681">
        <v>1</v>
      </c>
      <c r="L116" s="668">
        <v>3</v>
      </c>
      <c r="M116" s="669">
        <v>1630.17</v>
      </c>
    </row>
    <row r="117" spans="1:13" ht="14.4" customHeight="1" x14ac:dyDescent="0.3">
      <c r="A117" s="664" t="s">
        <v>2447</v>
      </c>
      <c r="B117" s="665" t="s">
        <v>2265</v>
      </c>
      <c r="C117" s="665" t="s">
        <v>3141</v>
      </c>
      <c r="D117" s="665" t="s">
        <v>1971</v>
      </c>
      <c r="E117" s="665" t="s">
        <v>3142</v>
      </c>
      <c r="F117" s="668">
        <v>1</v>
      </c>
      <c r="G117" s="668">
        <v>0</v>
      </c>
      <c r="H117" s="681"/>
      <c r="I117" s="668"/>
      <c r="J117" s="668"/>
      <c r="K117" s="681"/>
      <c r="L117" s="668">
        <v>1</v>
      </c>
      <c r="M117" s="669">
        <v>0</v>
      </c>
    </row>
    <row r="118" spans="1:13" ht="14.4" customHeight="1" x14ac:dyDescent="0.3">
      <c r="A118" s="664" t="s">
        <v>2447</v>
      </c>
      <c r="B118" s="665" t="s">
        <v>2281</v>
      </c>
      <c r="C118" s="665" t="s">
        <v>1481</v>
      </c>
      <c r="D118" s="665" t="s">
        <v>2088</v>
      </c>
      <c r="E118" s="665" t="s">
        <v>2282</v>
      </c>
      <c r="F118" s="668"/>
      <c r="G118" s="668"/>
      <c r="H118" s="681">
        <v>0</v>
      </c>
      <c r="I118" s="668">
        <v>3</v>
      </c>
      <c r="J118" s="668">
        <v>463.08000000000004</v>
      </c>
      <c r="K118" s="681">
        <v>1</v>
      </c>
      <c r="L118" s="668">
        <v>3</v>
      </c>
      <c r="M118" s="669">
        <v>463.08000000000004</v>
      </c>
    </row>
    <row r="119" spans="1:13" ht="14.4" customHeight="1" x14ac:dyDescent="0.3">
      <c r="A119" s="664" t="s">
        <v>2447</v>
      </c>
      <c r="B119" s="665" t="s">
        <v>2281</v>
      </c>
      <c r="C119" s="665" t="s">
        <v>1485</v>
      </c>
      <c r="D119" s="665" t="s">
        <v>2285</v>
      </c>
      <c r="E119" s="665" t="s">
        <v>2286</v>
      </c>
      <c r="F119" s="668"/>
      <c r="G119" s="668"/>
      <c r="H119" s="681">
        <v>0</v>
      </c>
      <c r="I119" s="668">
        <v>2</v>
      </c>
      <c r="J119" s="668">
        <v>299.04000000000002</v>
      </c>
      <c r="K119" s="681">
        <v>1</v>
      </c>
      <c r="L119" s="668">
        <v>2</v>
      </c>
      <c r="M119" s="669">
        <v>299.04000000000002</v>
      </c>
    </row>
    <row r="120" spans="1:13" ht="14.4" customHeight="1" x14ac:dyDescent="0.3">
      <c r="A120" s="664" t="s">
        <v>2447</v>
      </c>
      <c r="B120" s="665" t="s">
        <v>2281</v>
      </c>
      <c r="C120" s="665" t="s">
        <v>2087</v>
      </c>
      <c r="D120" s="665" t="s">
        <v>2088</v>
      </c>
      <c r="E120" s="665" t="s">
        <v>2482</v>
      </c>
      <c r="F120" s="668"/>
      <c r="G120" s="668"/>
      <c r="H120" s="681">
        <v>0</v>
      </c>
      <c r="I120" s="668">
        <v>1</v>
      </c>
      <c r="J120" s="668">
        <v>225.06</v>
      </c>
      <c r="K120" s="681">
        <v>1</v>
      </c>
      <c r="L120" s="668">
        <v>1</v>
      </c>
      <c r="M120" s="669">
        <v>225.06</v>
      </c>
    </row>
    <row r="121" spans="1:13" ht="14.4" customHeight="1" x14ac:dyDescent="0.3">
      <c r="A121" s="664" t="s">
        <v>2447</v>
      </c>
      <c r="B121" s="665" t="s">
        <v>2281</v>
      </c>
      <c r="C121" s="665" t="s">
        <v>2672</v>
      </c>
      <c r="D121" s="665" t="s">
        <v>2598</v>
      </c>
      <c r="E121" s="665" t="s">
        <v>2673</v>
      </c>
      <c r="F121" s="668">
        <v>1</v>
      </c>
      <c r="G121" s="668">
        <v>0</v>
      </c>
      <c r="H121" s="681"/>
      <c r="I121" s="668"/>
      <c r="J121" s="668"/>
      <c r="K121" s="681"/>
      <c r="L121" s="668">
        <v>1</v>
      </c>
      <c r="M121" s="669">
        <v>0</v>
      </c>
    </row>
    <row r="122" spans="1:13" ht="14.4" customHeight="1" x14ac:dyDescent="0.3">
      <c r="A122" s="664" t="s">
        <v>2447</v>
      </c>
      <c r="B122" s="665" t="s">
        <v>2313</v>
      </c>
      <c r="C122" s="665" t="s">
        <v>1278</v>
      </c>
      <c r="D122" s="665" t="s">
        <v>578</v>
      </c>
      <c r="E122" s="665" t="s">
        <v>2314</v>
      </c>
      <c r="F122" s="668"/>
      <c r="G122" s="668"/>
      <c r="H122" s="681">
        <v>0</v>
      </c>
      <c r="I122" s="668">
        <v>1</v>
      </c>
      <c r="J122" s="668">
        <v>18.260000000000002</v>
      </c>
      <c r="K122" s="681">
        <v>1</v>
      </c>
      <c r="L122" s="668">
        <v>1</v>
      </c>
      <c r="M122" s="669">
        <v>18.260000000000002</v>
      </c>
    </row>
    <row r="123" spans="1:13" ht="14.4" customHeight="1" x14ac:dyDescent="0.3">
      <c r="A123" s="664" t="s">
        <v>2447</v>
      </c>
      <c r="B123" s="665" t="s">
        <v>2316</v>
      </c>
      <c r="C123" s="665" t="s">
        <v>3148</v>
      </c>
      <c r="D123" s="665" t="s">
        <v>3149</v>
      </c>
      <c r="E123" s="665" t="s">
        <v>3150</v>
      </c>
      <c r="F123" s="668">
        <v>1</v>
      </c>
      <c r="G123" s="668">
        <v>0</v>
      </c>
      <c r="H123" s="681"/>
      <c r="I123" s="668"/>
      <c r="J123" s="668"/>
      <c r="K123" s="681"/>
      <c r="L123" s="668">
        <v>1</v>
      </c>
      <c r="M123" s="669">
        <v>0</v>
      </c>
    </row>
    <row r="124" spans="1:13" ht="14.4" customHeight="1" x14ac:dyDescent="0.3">
      <c r="A124" s="664" t="s">
        <v>2447</v>
      </c>
      <c r="B124" s="665" t="s">
        <v>2330</v>
      </c>
      <c r="C124" s="665" t="s">
        <v>3122</v>
      </c>
      <c r="D124" s="665" t="s">
        <v>3123</v>
      </c>
      <c r="E124" s="665" t="s">
        <v>3124</v>
      </c>
      <c r="F124" s="668"/>
      <c r="G124" s="668"/>
      <c r="H124" s="681">
        <v>0</v>
      </c>
      <c r="I124" s="668">
        <v>1</v>
      </c>
      <c r="J124" s="668">
        <v>9.4</v>
      </c>
      <c r="K124" s="681">
        <v>1</v>
      </c>
      <c r="L124" s="668">
        <v>1</v>
      </c>
      <c r="M124" s="669">
        <v>9.4</v>
      </c>
    </row>
    <row r="125" spans="1:13" ht="14.4" customHeight="1" x14ac:dyDescent="0.3">
      <c r="A125" s="664" t="s">
        <v>2447</v>
      </c>
      <c r="B125" s="665" t="s">
        <v>2416</v>
      </c>
      <c r="C125" s="665" t="s">
        <v>3145</v>
      </c>
      <c r="D125" s="665" t="s">
        <v>3146</v>
      </c>
      <c r="E125" s="665" t="s">
        <v>3147</v>
      </c>
      <c r="F125" s="668"/>
      <c r="G125" s="668"/>
      <c r="H125" s="681">
        <v>0</v>
      </c>
      <c r="I125" s="668">
        <v>2</v>
      </c>
      <c r="J125" s="668">
        <v>127.5</v>
      </c>
      <c r="K125" s="681">
        <v>1</v>
      </c>
      <c r="L125" s="668">
        <v>2</v>
      </c>
      <c r="M125" s="669">
        <v>127.5</v>
      </c>
    </row>
    <row r="126" spans="1:13" ht="14.4" customHeight="1" x14ac:dyDescent="0.3">
      <c r="A126" s="664" t="s">
        <v>2448</v>
      </c>
      <c r="B126" s="665" t="s">
        <v>2247</v>
      </c>
      <c r="C126" s="665" t="s">
        <v>2684</v>
      </c>
      <c r="D126" s="665" t="s">
        <v>1345</v>
      </c>
      <c r="E126" s="665" t="s">
        <v>2685</v>
      </c>
      <c r="F126" s="668"/>
      <c r="G126" s="668"/>
      <c r="H126" s="681">
        <v>0</v>
      </c>
      <c r="I126" s="668">
        <v>3</v>
      </c>
      <c r="J126" s="668">
        <v>1222.6500000000001</v>
      </c>
      <c r="K126" s="681">
        <v>1</v>
      </c>
      <c r="L126" s="668">
        <v>3</v>
      </c>
      <c r="M126" s="669">
        <v>1222.6500000000001</v>
      </c>
    </row>
    <row r="127" spans="1:13" ht="14.4" customHeight="1" x14ac:dyDescent="0.3">
      <c r="A127" s="664" t="s">
        <v>2448</v>
      </c>
      <c r="B127" s="665" t="s">
        <v>2247</v>
      </c>
      <c r="C127" s="665" t="s">
        <v>2456</v>
      </c>
      <c r="D127" s="665" t="s">
        <v>1345</v>
      </c>
      <c r="E127" s="665" t="s">
        <v>2457</v>
      </c>
      <c r="F127" s="668"/>
      <c r="G127" s="668"/>
      <c r="H127" s="681">
        <v>0</v>
      </c>
      <c r="I127" s="668">
        <v>31</v>
      </c>
      <c r="J127" s="668">
        <v>16845.09</v>
      </c>
      <c r="K127" s="681">
        <v>1</v>
      </c>
      <c r="L127" s="668">
        <v>31</v>
      </c>
      <c r="M127" s="669">
        <v>16845.09</v>
      </c>
    </row>
    <row r="128" spans="1:13" ht="14.4" customHeight="1" x14ac:dyDescent="0.3">
      <c r="A128" s="664" t="s">
        <v>2448</v>
      </c>
      <c r="B128" s="665" t="s">
        <v>2247</v>
      </c>
      <c r="C128" s="665" t="s">
        <v>3030</v>
      </c>
      <c r="D128" s="665" t="s">
        <v>1345</v>
      </c>
      <c r="E128" s="665" t="s">
        <v>3031</v>
      </c>
      <c r="F128" s="668"/>
      <c r="G128" s="668"/>
      <c r="H128" s="681">
        <v>0</v>
      </c>
      <c r="I128" s="668">
        <v>2</v>
      </c>
      <c r="J128" s="668">
        <v>326.02</v>
      </c>
      <c r="K128" s="681">
        <v>1</v>
      </c>
      <c r="L128" s="668">
        <v>2</v>
      </c>
      <c r="M128" s="669">
        <v>326.02</v>
      </c>
    </row>
    <row r="129" spans="1:13" ht="14.4" customHeight="1" x14ac:dyDescent="0.3">
      <c r="A129" s="664" t="s">
        <v>2448</v>
      </c>
      <c r="B129" s="665" t="s">
        <v>2247</v>
      </c>
      <c r="C129" s="665" t="s">
        <v>2515</v>
      </c>
      <c r="D129" s="665" t="s">
        <v>1345</v>
      </c>
      <c r="E129" s="665" t="s">
        <v>2250</v>
      </c>
      <c r="F129" s="668"/>
      <c r="G129" s="668"/>
      <c r="H129" s="681">
        <v>0</v>
      </c>
      <c r="I129" s="668">
        <v>10</v>
      </c>
      <c r="J129" s="668">
        <v>8151</v>
      </c>
      <c r="K129" s="681">
        <v>1</v>
      </c>
      <c r="L129" s="668">
        <v>10</v>
      </c>
      <c r="M129" s="669">
        <v>8151</v>
      </c>
    </row>
    <row r="130" spans="1:13" ht="14.4" customHeight="1" x14ac:dyDescent="0.3">
      <c r="A130" s="664" t="s">
        <v>2448</v>
      </c>
      <c r="B130" s="665" t="s">
        <v>2247</v>
      </c>
      <c r="C130" s="665" t="s">
        <v>3180</v>
      </c>
      <c r="D130" s="665" t="s">
        <v>1345</v>
      </c>
      <c r="E130" s="665" t="s">
        <v>3181</v>
      </c>
      <c r="F130" s="668"/>
      <c r="G130" s="668"/>
      <c r="H130" s="681"/>
      <c r="I130" s="668">
        <v>1</v>
      </c>
      <c r="J130" s="668">
        <v>0</v>
      </c>
      <c r="K130" s="681"/>
      <c r="L130" s="668">
        <v>1</v>
      </c>
      <c r="M130" s="669">
        <v>0</v>
      </c>
    </row>
    <row r="131" spans="1:13" ht="14.4" customHeight="1" x14ac:dyDescent="0.3">
      <c r="A131" s="664" t="s">
        <v>2448</v>
      </c>
      <c r="B131" s="665" t="s">
        <v>2247</v>
      </c>
      <c r="C131" s="665" t="s">
        <v>2516</v>
      </c>
      <c r="D131" s="665" t="s">
        <v>1345</v>
      </c>
      <c r="E131" s="665" t="s">
        <v>2517</v>
      </c>
      <c r="F131" s="668"/>
      <c r="G131" s="668"/>
      <c r="H131" s="681">
        <v>0</v>
      </c>
      <c r="I131" s="668">
        <v>1</v>
      </c>
      <c r="J131" s="668">
        <v>923.74</v>
      </c>
      <c r="K131" s="681">
        <v>1</v>
      </c>
      <c r="L131" s="668">
        <v>1</v>
      </c>
      <c r="M131" s="669">
        <v>923.74</v>
      </c>
    </row>
    <row r="132" spans="1:13" ht="14.4" customHeight="1" x14ac:dyDescent="0.3">
      <c r="A132" s="664" t="s">
        <v>2448</v>
      </c>
      <c r="B132" s="665" t="s">
        <v>2247</v>
      </c>
      <c r="C132" s="665" t="s">
        <v>3182</v>
      </c>
      <c r="D132" s="665" t="s">
        <v>1341</v>
      </c>
      <c r="E132" s="665" t="s">
        <v>2249</v>
      </c>
      <c r="F132" s="668"/>
      <c r="G132" s="668"/>
      <c r="H132" s="681">
        <v>0</v>
      </c>
      <c r="I132" s="668">
        <v>2</v>
      </c>
      <c r="J132" s="668">
        <v>2771.24</v>
      </c>
      <c r="K132" s="681">
        <v>1</v>
      </c>
      <c r="L132" s="668">
        <v>2</v>
      </c>
      <c r="M132" s="669">
        <v>2771.24</v>
      </c>
    </row>
    <row r="133" spans="1:13" ht="14.4" customHeight="1" x14ac:dyDescent="0.3">
      <c r="A133" s="664" t="s">
        <v>2448</v>
      </c>
      <c r="B133" s="665" t="s">
        <v>2247</v>
      </c>
      <c r="C133" s="665" t="s">
        <v>3077</v>
      </c>
      <c r="D133" s="665" t="s">
        <v>1341</v>
      </c>
      <c r="E133" s="665" t="s">
        <v>3078</v>
      </c>
      <c r="F133" s="668"/>
      <c r="G133" s="668"/>
      <c r="H133" s="681">
        <v>0</v>
      </c>
      <c r="I133" s="668">
        <v>1</v>
      </c>
      <c r="J133" s="668">
        <v>1847.49</v>
      </c>
      <c r="K133" s="681">
        <v>1</v>
      </c>
      <c r="L133" s="668">
        <v>1</v>
      </c>
      <c r="M133" s="669">
        <v>1847.49</v>
      </c>
    </row>
    <row r="134" spans="1:13" ht="14.4" customHeight="1" x14ac:dyDescent="0.3">
      <c r="A134" s="664" t="s">
        <v>2448</v>
      </c>
      <c r="B134" s="665" t="s">
        <v>2265</v>
      </c>
      <c r="C134" s="665" t="s">
        <v>1189</v>
      </c>
      <c r="D134" s="665" t="s">
        <v>1190</v>
      </c>
      <c r="E134" s="665" t="s">
        <v>2268</v>
      </c>
      <c r="F134" s="668"/>
      <c r="G134" s="668"/>
      <c r="H134" s="681">
        <v>0</v>
      </c>
      <c r="I134" s="668">
        <v>1</v>
      </c>
      <c r="J134" s="668">
        <v>10.41</v>
      </c>
      <c r="K134" s="681">
        <v>1</v>
      </c>
      <c r="L134" s="668">
        <v>1</v>
      </c>
      <c r="M134" s="669">
        <v>10.41</v>
      </c>
    </row>
    <row r="135" spans="1:13" ht="14.4" customHeight="1" x14ac:dyDescent="0.3">
      <c r="A135" s="664" t="s">
        <v>2448</v>
      </c>
      <c r="B135" s="665" t="s">
        <v>2377</v>
      </c>
      <c r="C135" s="665" t="s">
        <v>3185</v>
      </c>
      <c r="D135" s="665" t="s">
        <v>3186</v>
      </c>
      <c r="E135" s="665" t="s">
        <v>3187</v>
      </c>
      <c r="F135" s="668"/>
      <c r="G135" s="668"/>
      <c r="H135" s="681">
        <v>0</v>
      </c>
      <c r="I135" s="668">
        <v>1</v>
      </c>
      <c r="J135" s="668">
        <v>352.37</v>
      </c>
      <c r="K135" s="681">
        <v>1</v>
      </c>
      <c r="L135" s="668">
        <v>1</v>
      </c>
      <c r="M135" s="669">
        <v>352.37</v>
      </c>
    </row>
    <row r="136" spans="1:13" ht="14.4" customHeight="1" x14ac:dyDescent="0.3">
      <c r="A136" s="664" t="s">
        <v>2448</v>
      </c>
      <c r="B136" s="665" t="s">
        <v>2281</v>
      </c>
      <c r="C136" s="665" t="s">
        <v>1481</v>
      </c>
      <c r="D136" s="665" t="s">
        <v>2088</v>
      </c>
      <c r="E136" s="665" t="s">
        <v>2282</v>
      </c>
      <c r="F136" s="668"/>
      <c r="G136" s="668"/>
      <c r="H136" s="681">
        <v>0</v>
      </c>
      <c r="I136" s="668">
        <v>2</v>
      </c>
      <c r="J136" s="668">
        <v>308.72000000000003</v>
      </c>
      <c r="K136" s="681">
        <v>1</v>
      </c>
      <c r="L136" s="668">
        <v>2</v>
      </c>
      <c r="M136" s="669">
        <v>308.72000000000003</v>
      </c>
    </row>
    <row r="137" spans="1:13" ht="14.4" customHeight="1" x14ac:dyDescent="0.3">
      <c r="A137" s="664" t="s">
        <v>2448</v>
      </c>
      <c r="B137" s="665" t="s">
        <v>2316</v>
      </c>
      <c r="C137" s="665" t="s">
        <v>1202</v>
      </c>
      <c r="D137" s="665" t="s">
        <v>1203</v>
      </c>
      <c r="E137" s="665" t="s">
        <v>2317</v>
      </c>
      <c r="F137" s="668"/>
      <c r="G137" s="668"/>
      <c r="H137" s="681">
        <v>0</v>
      </c>
      <c r="I137" s="668">
        <v>2</v>
      </c>
      <c r="J137" s="668">
        <v>62.64</v>
      </c>
      <c r="K137" s="681">
        <v>1</v>
      </c>
      <c r="L137" s="668">
        <v>2</v>
      </c>
      <c r="M137" s="669">
        <v>62.64</v>
      </c>
    </row>
    <row r="138" spans="1:13" ht="14.4" customHeight="1" x14ac:dyDescent="0.3">
      <c r="A138" s="664" t="s">
        <v>2448</v>
      </c>
      <c r="B138" s="665" t="s">
        <v>3299</v>
      </c>
      <c r="C138" s="665" t="s">
        <v>3001</v>
      </c>
      <c r="D138" s="665" t="s">
        <v>3002</v>
      </c>
      <c r="E138" s="665" t="s">
        <v>3003</v>
      </c>
      <c r="F138" s="668"/>
      <c r="G138" s="668"/>
      <c r="H138" s="681">
        <v>0</v>
      </c>
      <c r="I138" s="668">
        <v>1</v>
      </c>
      <c r="J138" s="668">
        <v>2376.9299999999998</v>
      </c>
      <c r="K138" s="681">
        <v>1</v>
      </c>
      <c r="L138" s="668">
        <v>1</v>
      </c>
      <c r="M138" s="669">
        <v>2376.9299999999998</v>
      </c>
    </row>
    <row r="139" spans="1:13" ht="14.4" customHeight="1" x14ac:dyDescent="0.3">
      <c r="A139" s="664" t="s">
        <v>2448</v>
      </c>
      <c r="B139" s="665" t="s">
        <v>3301</v>
      </c>
      <c r="C139" s="665" t="s">
        <v>3196</v>
      </c>
      <c r="D139" s="665" t="s">
        <v>3197</v>
      </c>
      <c r="E139" s="665" t="s">
        <v>3198</v>
      </c>
      <c r="F139" s="668">
        <v>1</v>
      </c>
      <c r="G139" s="668">
        <v>0</v>
      </c>
      <c r="H139" s="681"/>
      <c r="I139" s="668"/>
      <c r="J139" s="668"/>
      <c r="K139" s="681"/>
      <c r="L139" s="668">
        <v>1</v>
      </c>
      <c r="M139" s="669">
        <v>0</v>
      </c>
    </row>
    <row r="140" spans="1:13" ht="14.4" customHeight="1" x14ac:dyDescent="0.3">
      <c r="A140" s="664" t="s">
        <v>2449</v>
      </c>
      <c r="B140" s="665" t="s">
        <v>2247</v>
      </c>
      <c r="C140" s="665" t="s">
        <v>2456</v>
      </c>
      <c r="D140" s="665" t="s">
        <v>1345</v>
      </c>
      <c r="E140" s="665" t="s">
        <v>2457</v>
      </c>
      <c r="F140" s="668"/>
      <c r="G140" s="668"/>
      <c r="H140" s="681">
        <v>0</v>
      </c>
      <c r="I140" s="668">
        <v>27</v>
      </c>
      <c r="J140" s="668">
        <v>14671.529999999999</v>
      </c>
      <c r="K140" s="681">
        <v>1</v>
      </c>
      <c r="L140" s="668">
        <v>27</v>
      </c>
      <c r="M140" s="669">
        <v>14671.529999999999</v>
      </c>
    </row>
    <row r="141" spans="1:13" ht="14.4" customHeight="1" x14ac:dyDescent="0.3">
      <c r="A141" s="664" t="s">
        <v>2449</v>
      </c>
      <c r="B141" s="665" t="s">
        <v>2247</v>
      </c>
      <c r="C141" s="665" t="s">
        <v>2515</v>
      </c>
      <c r="D141" s="665" t="s">
        <v>1345</v>
      </c>
      <c r="E141" s="665" t="s">
        <v>2250</v>
      </c>
      <c r="F141" s="668"/>
      <c r="G141" s="668"/>
      <c r="H141" s="681">
        <v>0</v>
      </c>
      <c r="I141" s="668">
        <v>3</v>
      </c>
      <c r="J141" s="668">
        <v>2445.3000000000002</v>
      </c>
      <c r="K141" s="681">
        <v>1</v>
      </c>
      <c r="L141" s="668">
        <v>3</v>
      </c>
      <c r="M141" s="669">
        <v>2445.3000000000002</v>
      </c>
    </row>
    <row r="142" spans="1:13" ht="14.4" customHeight="1" x14ac:dyDescent="0.3">
      <c r="A142" s="664" t="s">
        <v>2449</v>
      </c>
      <c r="B142" s="665" t="s">
        <v>2247</v>
      </c>
      <c r="C142" s="665" t="s">
        <v>2516</v>
      </c>
      <c r="D142" s="665" t="s">
        <v>1345</v>
      </c>
      <c r="E142" s="665" t="s">
        <v>2517</v>
      </c>
      <c r="F142" s="668"/>
      <c r="G142" s="668"/>
      <c r="H142" s="681">
        <v>0</v>
      </c>
      <c r="I142" s="668">
        <v>2</v>
      </c>
      <c r="J142" s="668">
        <v>1847.48</v>
      </c>
      <c r="K142" s="681">
        <v>1</v>
      </c>
      <c r="L142" s="668">
        <v>2</v>
      </c>
      <c r="M142" s="669">
        <v>1847.48</v>
      </c>
    </row>
    <row r="143" spans="1:13" ht="14.4" customHeight="1" x14ac:dyDescent="0.3">
      <c r="A143" s="664" t="s">
        <v>2449</v>
      </c>
      <c r="B143" s="665" t="s">
        <v>2251</v>
      </c>
      <c r="C143" s="665" t="s">
        <v>3209</v>
      </c>
      <c r="D143" s="665" t="s">
        <v>2253</v>
      </c>
      <c r="E143" s="665" t="s">
        <v>3210</v>
      </c>
      <c r="F143" s="668"/>
      <c r="G143" s="668"/>
      <c r="H143" s="681">
        <v>0</v>
      </c>
      <c r="I143" s="668">
        <v>1</v>
      </c>
      <c r="J143" s="668">
        <v>351.51</v>
      </c>
      <c r="K143" s="681">
        <v>1</v>
      </c>
      <c r="L143" s="668">
        <v>1</v>
      </c>
      <c r="M143" s="669">
        <v>351.51</v>
      </c>
    </row>
    <row r="144" spans="1:13" ht="14.4" customHeight="1" x14ac:dyDescent="0.3">
      <c r="A144" s="664" t="s">
        <v>2449</v>
      </c>
      <c r="B144" s="665" t="s">
        <v>2265</v>
      </c>
      <c r="C144" s="665" t="s">
        <v>3222</v>
      </c>
      <c r="D144" s="665" t="s">
        <v>2370</v>
      </c>
      <c r="E144" s="665" t="s">
        <v>2415</v>
      </c>
      <c r="F144" s="668"/>
      <c r="G144" s="668"/>
      <c r="H144" s="681"/>
      <c r="I144" s="668">
        <v>2</v>
      </c>
      <c r="J144" s="668">
        <v>0</v>
      </c>
      <c r="K144" s="681"/>
      <c r="L144" s="668">
        <v>2</v>
      </c>
      <c r="M144" s="669">
        <v>0</v>
      </c>
    </row>
    <row r="145" spans="1:13" ht="14.4" customHeight="1" x14ac:dyDescent="0.3">
      <c r="A145" s="664" t="s">
        <v>2449</v>
      </c>
      <c r="B145" s="665" t="s">
        <v>2281</v>
      </c>
      <c r="C145" s="665" t="s">
        <v>1481</v>
      </c>
      <c r="D145" s="665" t="s">
        <v>2088</v>
      </c>
      <c r="E145" s="665" t="s">
        <v>2282</v>
      </c>
      <c r="F145" s="668"/>
      <c r="G145" s="668"/>
      <c r="H145" s="681">
        <v>0</v>
      </c>
      <c r="I145" s="668">
        <v>2</v>
      </c>
      <c r="J145" s="668">
        <v>308.72000000000003</v>
      </c>
      <c r="K145" s="681">
        <v>1</v>
      </c>
      <c r="L145" s="668">
        <v>2</v>
      </c>
      <c r="M145" s="669">
        <v>308.72000000000003</v>
      </c>
    </row>
    <row r="146" spans="1:13" ht="14.4" customHeight="1" x14ac:dyDescent="0.3">
      <c r="A146" s="664" t="s">
        <v>2449</v>
      </c>
      <c r="B146" s="665" t="s">
        <v>2281</v>
      </c>
      <c r="C146" s="665" t="s">
        <v>2087</v>
      </c>
      <c r="D146" s="665" t="s">
        <v>2088</v>
      </c>
      <c r="E146" s="665" t="s">
        <v>2482</v>
      </c>
      <c r="F146" s="668"/>
      <c r="G146" s="668"/>
      <c r="H146" s="681">
        <v>0</v>
      </c>
      <c r="I146" s="668">
        <v>1</v>
      </c>
      <c r="J146" s="668">
        <v>225.06</v>
      </c>
      <c r="K146" s="681">
        <v>1</v>
      </c>
      <c r="L146" s="668">
        <v>1</v>
      </c>
      <c r="M146" s="669">
        <v>225.06</v>
      </c>
    </row>
    <row r="147" spans="1:13" ht="14.4" customHeight="1" x14ac:dyDescent="0.3">
      <c r="A147" s="664" t="s">
        <v>2449</v>
      </c>
      <c r="B147" s="665" t="s">
        <v>2295</v>
      </c>
      <c r="C147" s="665" t="s">
        <v>1489</v>
      </c>
      <c r="D147" s="665" t="s">
        <v>1490</v>
      </c>
      <c r="E147" s="665" t="s">
        <v>2296</v>
      </c>
      <c r="F147" s="668"/>
      <c r="G147" s="668"/>
      <c r="H147" s="681">
        <v>0</v>
      </c>
      <c r="I147" s="668">
        <v>4</v>
      </c>
      <c r="J147" s="668">
        <v>282.16000000000003</v>
      </c>
      <c r="K147" s="681">
        <v>1</v>
      </c>
      <c r="L147" s="668">
        <v>4</v>
      </c>
      <c r="M147" s="669">
        <v>282.16000000000003</v>
      </c>
    </row>
    <row r="148" spans="1:13" ht="14.4" customHeight="1" x14ac:dyDescent="0.3">
      <c r="A148" s="664" t="s">
        <v>2449</v>
      </c>
      <c r="B148" s="665" t="s">
        <v>2311</v>
      </c>
      <c r="C148" s="665" t="s">
        <v>3206</v>
      </c>
      <c r="D148" s="665" t="s">
        <v>1328</v>
      </c>
      <c r="E148" s="665" t="s">
        <v>3207</v>
      </c>
      <c r="F148" s="668"/>
      <c r="G148" s="668"/>
      <c r="H148" s="681">
        <v>0</v>
      </c>
      <c r="I148" s="668">
        <v>2</v>
      </c>
      <c r="J148" s="668">
        <v>292.3</v>
      </c>
      <c r="K148" s="681">
        <v>1</v>
      </c>
      <c r="L148" s="668">
        <v>2</v>
      </c>
      <c r="M148" s="669">
        <v>292.3</v>
      </c>
    </row>
    <row r="149" spans="1:13" ht="14.4" customHeight="1" x14ac:dyDescent="0.3">
      <c r="A149" s="664" t="s">
        <v>2449</v>
      </c>
      <c r="B149" s="665" t="s">
        <v>2313</v>
      </c>
      <c r="C149" s="665" t="s">
        <v>1197</v>
      </c>
      <c r="D149" s="665" t="s">
        <v>578</v>
      </c>
      <c r="E149" s="665" t="s">
        <v>2315</v>
      </c>
      <c r="F149" s="668"/>
      <c r="G149" s="668"/>
      <c r="H149" s="681">
        <v>0</v>
      </c>
      <c r="I149" s="668">
        <v>5</v>
      </c>
      <c r="J149" s="668">
        <v>182.7</v>
      </c>
      <c r="K149" s="681">
        <v>1</v>
      </c>
      <c r="L149" s="668">
        <v>5</v>
      </c>
      <c r="M149" s="669">
        <v>182.7</v>
      </c>
    </row>
    <row r="150" spans="1:13" ht="14.4" customHeight="1" x14ac:dyDescent="0.3">
      <c r="A150" s="664" t="s">
        <v>2449</v>
      </c>
      <c r="B150" s="665" t="s">
        <v>2316</v>
      </c>
      <c r="C150" s="665" t="s">
        <v>1234</v>
      </c>
      <c r="D150" s="665" t="s">
        <v>1231</v>
      </c>
      <c r="E150" s="665" t="s">
        <v>2321</v>
      </c>
      <c r="F150" s="668"/>
      <c r="G150" s="668"/>
      <c r="H150" s="681">
        <v>0</v>
      </c>
      <c r="I150" s="668">
        <v>1</v>
      </c>
      <c r="J150" s="668">
        <v>93.96</v>
      </c>
      <c r="K150" s="681">
        <v>1</v>
      </c>
      <c r="L150" s="668">
        <v>1</v>
      </c>
      <c r="M150" s="669">
        <v>93.96</v>
      </c>
    </row>
    <row r="151" spans="1:13" ht="14.4" customHeight="1" x14ac:dyDescent="0.3">
      <c r="A151" s="664" t="s">
        <v>2449</v>
      </c>
      <c r="B151" s="665" t="s">
        <v>3302</v>
      </c>
      <c r="C151" s="665" t="s">
        <v>3228</v>
      </c>
      <c r="D151" s="665" t="s">
        <v>3229</v>
      </c>
      <c r="E151" s="665" t="s">
        <v>3230</v>
      </c>
      <c r="F151" s="668">
        <v>1</v>
      </c>
      <c r="G151" s="668">
        <v>0</v>
      </c>
      <c r="H151" s="681"/>
      <c r="I151" s="668"/>
      <c r="J151" s="668"/>
      <c r="K151" s="681"/>
      <c r="L151" s="668">
        <v>1</v>
      </c>
      <c r="M151" s="669">
        <v>0</v>
      </c>
    </row>
    <row r="152" spans="1:13" ht="14.4" customHeight="1" x14ac:dyDescent="0.3">
      <c r="A152" s="664" t="s">
        <v>2449</v>
      </c>
      <c r="B152" s="665" t="s">
        <v>3303</v>
      </c>
      <c r="C152" s="665" t="s">
        <v>3204</v>
      </c>
      <c r="D152" s="665" t="s">
        <v>2985</v>
      </c>
      <c r="E152" s="665" t="s">
        <v>3205</v>
      </c>
      <c r="F152" s="668"/>
      <c r="G152" s="668"/>
      <c r="H152" s="681">
        <v>0</v>
      </c>
      <c r="I152" s="668">
        <v>2</v>
      </c>
      <c r="J152" s="668">
        <v>414.9</v>
      </c>
      <c r="K152" s="681">
        <v>1</v>
      </c>
      <c r="L152" s="668">
        <v>2</v>
      </c>
      <c r="M152" s="669">
        <v>414.9</v>
      </c>
    </row>
    <row r="153" spans="1:13" ht="14.4" customHeight="1" x14ac:dyDescent="0.3">
      <c r="A153" s="664" t="s">
        <v>2450</v>
      </c>
      <c r="B153" s="665" t="s">
        <v>2247</v>
      </c>
      <c r="C153" s="665" t="s">
        <v>2684</v>
      </c>
      <c r="D153" s="665" t="s">
        <v>1345</v>
      </c>
      <c r="E153" s="665" t="s">
        <v>2685</v>
      </c>
      <c r="F153" s="668"/>
      <c r="G153" s="668"/>
      <c r="H153" s="681">
        <v>0</v>
      </c>
      <c r="I153" s="668">
        <v>1</v>
      </c>
      <c r="J153" s="668">
        <v>407.55</v>
      </c>
      <c r="K153" s="681">
        <v>1</v>
      </c>
      <c r="L153" s="668">
        <v>1</v>
      </c>
      <c r="M153" s="669">
        <v>407.55</v>
      </c>
    </row>
    <row r="154" spans="1:13" ht="14.4" customHeight="1" x14ac:dyDescent="0.3">
      <c r="A154" s="664" t="s">
        <v>2450</v>
      </c>
      <c r="B154" s="665" t="s">
        <v>2247</v>
      </c>
      <c r="C154" s="665" t="s">
        <v>2456</v>
      </c>
      <c r="D154" s="665" t="s">
        <v>1345</v>
      </c>
      <c r="E154" s="665" t="s">
        <v>2457</v>
      </c>
      <c r="F154" s="668"/>
      <c r="G154" s="668"/>
      <c r="H154" s="681">
        <v>0</v>
      </c>
      <c r="I154" s="668">
        <v>14</v>
      </c>
      <c r="J154" s="668">
        <v>7607.46</v>
      </c>
      <c r="K154" s="681">
        <v>1</v>
      </c>
      <c r="L154" s="668">
        <v>14</v>
      </c>
      <c r="M154" s="669">
        <v>7607.46</v>
      </c>
    </row>
    <row r="155" spans="1:13" ht="14.4" customHeight="1" x14ac:dyDescent="0.3">
      <c r="A155" s="664" t="s">
        <v>2450</v>
      </c>
      <c r="B155" s="665" t="s">
        <v>2247</v>
      </c>
      <c r="C155" s="665" t="s">
        <v>2515</v>
      </c>
      <c r="D155" s="665" t="s">
        <v>1345</v>
      </c>
      <c r="E155" s="665" t="s">
        <v>2250</v>
      </c>
      <c r="F155" s="668"/>
      <c r="G155" s="668"/>
      <c r="H155" s="681">
        <v>0</v>
      </c>
      <c r="I155" s="668">
        <v>2</v>
      </c>
      <c r="J155" s="668">
        <v>1630.2</v>
      </c>
      <c r="K155" s="681">
        <v>1</v>
      </c>
      <c r="L155" s="668">
        <v>2</v>
      </c>
      <c r="M155" s="669">
        <v>1630.2</v>
      </c>
    </row>
    <row r="156" spans="1:13" ht="14.4" customHeight="1" x14ac:dyDescent="0.3">
      <c r="A156" s="664" t="s">
        <v>2450</v>
      </c>
      <c r="B156" s="665" t="s">
        <v>2247</v>
      </c>
      <c r="C156" s="665" t="s">
        <v>2606</v>
      </c>
      <c r="D156" s="665" t="s">
        <v>1345</v>
      </c>
      <c r="E156" s="665" t="s">
        <v>2607</v>
      </c>
      <c r="F156" s="668"/>
      <c r="G156" s="668"/>
      <c r="H156" s="681">
        <v>0</v>
      </c>
      <c r="I156" s="668">
        <v>2</v>
      </c>
      <c r="J156" s="668">
        <v>2309.36</v>
      </c>
      <c r="K156" s="681">
        <v>1</v>
      </c>
      <c r="L156" s="668">
        <v>2</v>
      </c>
      <c r="M156" s="669">
        <v>2309.36</v>
      </c>
    </row>
    <row r="157" spans="1:13" ht="14.4" customHeight="1" x14ac:dyDescent="0.3">
      <c r="A157" s="664" t="s">
        <v>2450</v>
      </c>
      <c r="B157" s="665" t="s">
        <v>2247</v>
      </c>
      <c r="C157" s="665" t="s">
        <v>3182</v>
      </c>
      <c r="D157" s="665" t="s">
        <v>1341</v>
      </c>
      <c r="E157" s="665" t="s">
        <v>2249</v>
      </c>
      <c r="F157" s="668"/>
      <c r="G157" s="668"/>
      <c r="H157" s="681">
        <v>0</v>
      </c>
      <c r="I157" s="668">
        <v>3</v>
      </c>
      <c r="J157" s="668">
        <v>4156.8599999999997</v>
      </c>
      <c r="K157" s="681">
        <v>1</v>
      </c>
      <c r="L157" s="668">
        <v>3</v>
      </c>
      <c r="M157" s="669">
        <v>4156.8599999999997</v>
      </c>
    </row>
    <row r="158" spans="1:13" ht="14.4" customHeight="1" x14ac:dyDescent="0.3">
      <c r="A158" s="664" t="s">
        <v>2450</v>
      </c>
      <c r="B158" s="665" t="s">
        <v>2281</v>
      </c>
      <c r="C158" s="665" t="s">
        <v>2126</v>
      </c>
      <c r="D158" s="665" t="s">
        <v>2392</v>
      </c>
      <c r="E158" s="665" t="s">
        <v>2393</v>
      </c>
      <c r="F158" s="668"/>
      <c r="G158" s="668"/>
      <c r="H158" s="681">
        <v>0</v>
      </c>
      <c r="I158" s="668">
        <v>2</v>
      </c>
      <c r="J158" s="668">
        <v>222.44</v>
      </c>
      <c r="K158" s="681">
        <v>1</v>
      </c>
      <c r="L158" s="668">
        <v>2</v>
      </c>
      <c r="M158" s="669">
        <v>222.44</v>
      </c>
    </row>
    <row r="159" spans="1:13" ht="14.4" customHeight="1" x14ac:dyDescent="0.3">
      <c r="A159" s="664" t="s">
        <v>2450</v>
      </c>
      <c r="B159" s="665" t="s">
        <v>2281</v>
      </c>
      <c r="C159" s="665" t="s">
        <v>2087</v>
      </c>
      <c r="D159" s="665" t="s">
        <v>2088</v>
      </c>
      <c r="E159" s="665" t="s">
        <v>2482</v>
      </c>
      <c r="F159" s="668"/>
      <c r="G159" s="668"/>
      <c r="H159" s="681">
        <v>0</v>
      </c>
      <c r="I159" s="668">
        <v>1</v>
      </c>
      <c r="J159" s="668">
        <v>225.06</v>
      </c>
      <c r="K159" s="681">
        <v>1</v>
      </c>
      <c r="L159" s="668">
        <v>1</v>
      </c>
      <c r="M159" s="669">
        <v>225.06</v>
      </c>
    </row>
    <row r="160" spans="1:13" ht="14.4" customHeight="1" x14ac:dyDescent="0.3">
      <c r="A160" s="664" t="s">
        <v>2450</v>
      </c>
      <c r="B160" s="665" t="s">
        <v>2313</v>
      </c>
      <c r="C160" s="665" t="s">
        <v>1278</v>
      </c>
      <c r="D160" s="665" t="s">
        <v>578</v>
      </c>
      <c r="E160" s="665" t="s">
        <v>2314</v>
      </c>
      <c r="F160" s="668"/>
      <c r="G160" s="668"/>
      <c r="H160" s="681">
        <v>0</v>
      </c>
      <c r="I160" s="668">
        <v>1</v>
      </c>
      <c r="J160" s="668">
        <v>18.260000000000002</v>
      </c>
      <c r="K160" s="681">
        <v>1</v>
      </c>
      <c r="L160" s="668">
        <v>1</v>
      </c>
      <c r="M160" s="669">
        <v>18.260000000000002</v>
      </c>
    </row>
    <row r="161" spans="1:13" ht="14.4" customHeight="1" x14ac:dyDescent="0.3">
      <c r="A161" s="664" t="s">
        <v>2450</v>
      </c>
      <c r="B161" s="665" t="s">
        <v>2313</v>
      </c>
      <c r="C161" s="665" t="s">
        <v>1197</v>
      </c>
      <c r="D161" s="665" t="s">
        <v>578</v>
      </c>
      <c r="E161" s="665" t="s">
        <v>2315</v>
      </c>
      <c r="F161" s="668"/>
      <c r="G161" s="668"/>
      <c r="H161" s="681">
        <v>0</v>
      </c>
      <c r="I161" s="668">
        <v>1</v>
      </c>
      <c r="J161" s="668">
        <v>36.54</v>
      </c>
      <c r="K161" s="681">
        <v>1</v>
      </c>
      <c r="L161" s="668">
        <v>1</v>
      </c>
      <c r="M161" s="669">
        <v>36.54</v>
      </c>
    </row>
    <row r="162" spans="1:13" ht="14.4" customHeight="1" x14ac:dyDescent="0.3">
      <c r="A162" s="664" t="s">
        <v>2450</v>
      </c>
      <c r="B162" s="665" t="s">
        <v>2316</v>
      </c>
      <c r="C162" s="665" t="s">
        <v>1202</v>
      </c>
      <c r="D162" s="665" t="s">
        <v>1203</v>
      </c>
      <c r="E162" s="665" t="s">
        <v>2317</v>
      </c>
      <c r="F162" s="668"/>
      <c r="G162" s="668"/>
      <c r="H162" s="681">
        <v>0</v>
      </c>
      <c r="I162" s="668">
        <v>2</v>
      </c>
      <c r="J162" s="668">
        <v>62.64</v>
      </c>
      <c r="K162" s="681">
        <v>1</v>
      </c>
      <c r="L162" s="668">
        <v>2</v>
      </c>
      <c r="M162" s="669">
        <v>62.64</v>
      </c>
    </row>
    <row r="163" spans="1:13" ht="14.4" customHeight="1" x14ac:dyDescent="0.3">
      <c r="A163" s="664" t="s">
        <v>2450</v>
      </c>
      <c r="B163" s="665" t="s">
        <v>2324</v>
      </c>
      <c r="C163" s="665" t="s">
        <v>2887</v>
      </c>
      <c r="D163" s="665" t="s">
        <v>2328</v>
      </c>
      <c r="E163" s="665" t="s">
        <v>2683</v>
      </c>
      <c r="F163" s="668"/>
      <c r="G163" s="668"/>
      <c r="H163" s="681">
        <v>0</v>
      </c>
      <c r="I163" s="668">
        <v>1</v>
      </c>
      <c r="J163" s="668">
        <v>848.49</v>
      </c>
      <c r="K163" s="681">
        <v>1</v>
      </c>
      <c r="L163" s="668">
        <v>1</v>
      </c>
      <c r="M163" s="669">
        <v>848.49</v>
      </c>
    </row>
    <row r="164" spans="1:13" ht="14.4" customHeight="1" x14ac:dyDescent="0.3">
      <c r="A164" s="664" t="s">
        <v>2452</v>
      </c>
      <c r="B164" s="665" t="s">
        <v>2247</v>
      </c>
      <c r="C164" s="665" t="s">
        <v>2456</v>
      </c>
      <c r="D164" s="665" t="s">
        <v>1345</v>
      </c>
      <c r="E164" s="665" t="s">
        <v>2457</v>
      </c>
      <c r="F164" s="668"/>
      <c r="G164" s="668"/>
      <c r="H164" s="681">
        <v>0</v>
      </c>
      <c r="I164" s="668">
        <v>2</v>
      </c>
      <c r="J164" s="668">
        <v>1086.78</v>
      </c>
      <c r="K164" s="681">
        <v>1</v>
      </c>
      <c r="L164" s="668">
        <v>2</v>
      </c>
      <c r="M164" s="669">
        <v>1086.78</v>
      </c>
    </row>
    <row r="165" spans="1:13" ht="14.4" customHeight="1" x14ac:dyDescent="0.3">
      <c r="A165" s="664" t="s">
        <v>2452</v>
      </c>
      <c r="B165" s="665" t="s">
        <v>2247</v>
      </c>
      <c r="C165" s="665" t="s">
        <v>2516</v>
      </c>
      <c r="D165" s="665" t="s">
        <v>1345</v>
      </c>
      <c r="E165" s="665" t="s">
        <v>2517</v>
      </c>
      <c r="F165" s="668"/>
      <c r="G165" s="668"/>
      <c r="H165" s="681">
        <v>0</v>
      </c>
      <c r="I165" s="668">
        <v>1</v>
      </c>
      <c r="J165" s="668">
        <v>923.74</v>
      </c>
      <c r="K165" s="681">
        <v>1</v>
      </c>
      <c r="L165" s="668">
        <v>1</v>
      </c>
      <c r="M165" s="669">
        <v>923.74</v>
      </c>
    </row>
    <row r="166" spans="1:13" ht="14.4" customHeight="1" x14ac:dyDescent="0.3">
      <c r="A166" s="664" t="s">
        <v>2453</v>
      </c>
      <c r="B166" s="665" t="s">
        <v>2247</v>
      </c>
      <c r="C166" s="665" t="s">
        <v>2456</v>
      </c>
      <c r="D166" s="665" t="s">
        <v>1345</v>
      </c>
      <c r="E166" s="665" t="s">
        <v>2457</v>
      </c>
      <c r="F166" s="668"/>
      <c r="G166" s="668"/>
      <c r="H166" s="681">
        <v>0</v>
      </c>
      <c r="I166" s="668">
        <v>118</v>
      </c>
      <c r="J166" s="668">
        <v>64120.01999999999</v>
      </c>
      <c r="K166" s="681">
        <v>1</v>
      </c>
      <c r="L166" s="668">
        <v>118</v>
      </c>
      <c r="M166" s="669">
        <v>64120.01999999999</v>
      </c>
    </row>
    <row r="167" spans="1:13" ht="14.4" customHeight="1" x14ac:dyDescent="0.3">
      <c r="A167" s="664" t="s">
        <v>2453</v>
      </c>
      <c r="B167" s="665" t="s">
        <v>2247</v>
      </c>
      <c r="C167" s="665" t="s">
        <v>2515</v>
      </c>
      <c r="D167" s="665" t="s">
        <v>1345</v>
      </c>
      <c r="E167" s="665" t="s">
        <v>2250</v>
      </c>
      <c r="F167" s="668"/>
      <c r="G167" s="668"/>
      <c r="H167" s="681">
        <v>0</v>
      </c>
      <c r="I167" s="668">
        <v>30</v>
      </c>
      <c r="J167" s="668">
        <v>24453</v>
      </c>
      <c r="K167" s="681">
        <v>1</v>
      </c>
      <c r="L167" s="668">
        <v>30</v>
      </c>
      <c r="M167" s="669">
        <v>24453</v>
      </c>
    </row>
    <row r="168" spans="1:13" ht="14.4" customHeight="1" x14ac:dyDescent="0.3">
      <c r="A168" s="664" t="s">
        <v>2453</v>
      </c>
      <c r="B168" s="665" t="s">
        <v>2247</v>
      </c>
      <c r="C168" s="665" t="s">
        <v>2516</v>
      </c>
      <c r="D168" s="665" t="s">
        <v>1345</v>
      </c>
      <c r="E168" s="665" t="s">
        <v>2517</v>
      </c>
      <c r="F168" s="668"/>
      <c r="G168" s="668"/>
      <c r="H168" s="681">
        <v>0</v>
      </c>
      <c r="I168" s="668">
        <v>7</v>
      </c>
      <c r="J168" s="668">
        <v>6466.18</v>
      </c>
      <c r="K168" s="681">
        <v>1</v>
      </c>
      <c r="L168" s="668">
        <v>7</v>
      </c>
      <c r="M168" s="669">
        <v>6466.18</v>
      </c>
    </row>
    <row r="169" spans="1:13" ht="14.4" customHeight="1" x14ac:dyDescent="0.3">
      <c r="A169" s="664" t="s">
        <v>2453</v>
      </c>
      <c r="B169" s="665" t="s">
        <v>2247</v>
      </c>
      <c r="C169" s="665" t="s">
        <v>2606</v>
      </c>
      <c r="D169" s="665" t="s">
        <v>1345</v>
      </c>
      <c r="E169" s="665" t="s">
        <v>2607</v>
      </c>
      <c r="F169" s="668"/>
      <c r="G169" s="668"/>
      <c r="H169" s="681">
        <v>0</v>
      </c>
      <c r="I169" s="668">
        <v>2</v>
      </c>
      <c r="J169" s="668">
        <v>2309.36</v>
      </c>
      <c r="K169" s="681">
        <v>1</v>
      </c>
      <c r="L169" s="668">
        <v>2</v>
      </c>
      <c r="M169" s="669">
        <v>2309.36</v>
      </c>
    </row>
    <row r="170" spans="1:13" ht="14.4" customHeight="1" x14ac:dyDescent="0.3">
      <c r="A170" s="664" t="s">
        <v>2453</v>
      </c>
      <c r="B170" s="665" t="s">
        <v>2281</v>
      </c>
      <c r="C170" s="665" t="s">
        <v>1481</v>
      </c>
      <c r="D170" s="665" t="s">
        <v>2088</v>
      </c>
      <c r="E170" s="665" t="s">
        <v>2282</v>
      </c>
      <c r="F170" s="668"/>
      <c r="G170" s="668"/>
      <c r="H170" s="681">
        <v>0</v>
      </c>
      <c r="I170" s="668">
        <v>2</v>
      </c>
      <c r="J170" s="668">
        <v>308.72000000000003</v>
      </c>
      <c r="K170" s="681">
        <v>1</v>
      </c>
      <c r="L170" s="668">
        <v>2</v>
      </c>
      <c r="M170" s="669">
        <v>308.72000000000003</v>
      </c>
    </row>
    <row r="171" spans="1:13" ht="14.4" customHeight="1" x14ac:dyDescent="0.3">
      <c r="A171" s="664" t="s">
        <v>2453</v>
      </c>
      <c r="B171" s="665" t="s">
        <v>2281</v>
      </c>
      <c r="C171" s="665" t="s">
        <v>1485</v>
      </c>
      <c r="D171" s="665" t="s">
        <v>2285</v>
      </c>
      <c r="E171" s="665" t="s">
        <v>2286</v>
      </c>
      <c r="F171" s="668"/>
      <c r="G171" s="668"/>
      <c r="H171" s="681">
        <v>0</v>
      </c>
      <c r="I171" s="668">
        <v>5</v>
      </c>
      <c r="J171" s="668">
        <v>747.6</v>
      </c>
      <c r="K171" s="681">
        <v>1</v>
      </c>
      <c r="L171" s="668">
        <v>5</v>
      </c>
      <c r="M171" s="669">
        <v>747.6</v>
      </c>
    </row>
    <row r="172" spans="1:13" ht="14.4" customHeight="1" x14ac:dyDescent="0.3">
      <c r="A172" s="664" t="s">
        <v>2453</v>
      </c>
      <c r="B172" s="665" t="s">
        <v>2281</v>
      </c>
      <c r="C172" s="665" t="s">
        <v>2087</v>
      </c>
      <c r="D172" s="665" t="s">
        <v>2088</v>
      </c>
      <c r="E172" s="665" t="s">
        <v>2482</v>
      </c>
      <c r="F172" s="668"/>
      <c r="G172" s="668"/>
      <c r="H172" s="681">
        <v>0</v>
      </c>
      <c r="I172" s="668">
        <v>1</v>
      </c>
      <c r="J172" s="668">
        <v>225.06</v>
      </c>
      <c r="K172" s="681">
        <v>1</v>
      </c>
      <c r="L172" s="668">
        <v>1</v>
      </c>
      <c r="M172" s="669">
        <v>225.06</v>
      </c>
    </row>
    <row r="173" spans="1:13" ht="14.4" customHeight="1" x14ac:dyDescent="0.3">
      <c r="A173" s="664" t="s">
        <v>2453</v>
      </c>
      <c r="B173" s="665" t="s">
        <v>2313</v>
      </c>
      <c r="C173" s="665" t="s">
        <v>1278</v>
      </c>
      <c r="D173" s="665" t="s">
        <v>578</v>
      </c>
      <c r="E173" s="665" t="s">
        <v>2314</v>
      </c>
      <c r="F173" s="668"/>
      <c r="G173" s="668"/>
      <c r="H173" s="681">
        <v>0</v>
      </c>
      <c r="I173" s="668">
        <v>4</v>
      </c>
      <c r="J173" s="668">
        <v>73.040000000000006</v>
      </c>
      <c r="K173" s="681">
        <v>1</v>
      </c>
      <c r="L173" s="668">
        <v>4</v>
      </c>
      <c r="M173" s="669">
        <v>73.040000000000006</v>
      </c>
    </row>
    <row r="174" spans="1:13" ht="14.4" customHeight="1" x14ac:dyDescent="0.3">
      <c r="A174" s="664" t="s">
        <v>2453</v>
      </c>
      <c r="B174" s="665" t="s">
        <v>2313</v>
      </c>
      <c r="C174" s="665" t="s">
        <v>1197</v>
      </c>
      <c r="D174" s="665" t="s">
        <v>578</v>
      </c>
      <c r="E174" s="665" t="s">
        <v>2315</v>
      </c>
      <c r="F174" s="668"/>
      <c r="G174" s="668"/>
      <c r="H174" s="681">
        <v>0</v>
      </c>
      <c r="I174" s="668">
        <v>2</v>
      </c>
      <c r="J174" s="668">
        <v>73.08</v>
      </c>
      <c r="K174" s="681">
        <v>1</v>
      </c>
      <c r="L174" s="668">
        <v>2</v>
      </c>
      <c r="M174" s="669">
        <v>73.08</v>
      </c>
    </row>
    <row r="175" spans="1:13" ht="14.4" customHeight="1" x14ac:dyDescent="0.3">
      <c r="A175" s="664" t="s">
        <v>2453</v>
      </c>
      <c r="B175" s="665" t="s">
        <v>2313</v>
      </c>
      <c r="C175" s="665" t="s">
        <v>3079</v>
      </c>
      <c r="D175" s="665" t="s">
        <v>578</v>
      </c>
      <c r="E175" s="665" t="s">
        <v>3080</v>
      </c>
      <c r="F175" s="668"/>
      <c r="G175" s="668"/>
      <c r="H175" s="681"/>
      <c r="I175" s="668">
        <v>1</v>
      </c>
      <c r="J175" s="668">
        <v>0</v>
      </c>
      <c r="K175" s="681"/>
      <c r="L175" s="668">
        <v>1</v>
      </c>
      <c r="M175" s="669">
        <v>0</v>
      </c>
    </row>
    <row r="176" spans="1:13" ht="14.4" customHeight="1" x14ac:dyDescent="0.3">
      <c r="A176" s="664" t="s">
        <v>2453</v>
      </c>
      <c r="B176" s="665" t="s">
        <v>2324</v>
      </c>
      <c r="C176" s="665" t="s">
        <v>1248</v>
      </c>
      <c r="D176" s="665" t="s">
        <v>2328</v>
      </c>
      <c r="E176" s="665" t="s">
        <v>2329</v>
      </c>
      <c r="F176" s="668"/>
      <c r="G176" s="668"/>
      <c r="H176" s="681">
        <v>0</v>
      </c>
      <c r="I176" s="668">
        <v>1</v>
      </c>
      <c r="J176" s="668">
        <v>424.24</v>
      </c>
      <c r="K176" s="681">
        <v>1</v>
      </c>
      <c r="L176" s="668">
        <v>1</v>
      </c>
      <c r="M176" s="669">
        <v>424.24</v>
      </c>
    </row>
    <row r="177" spans="1:13" ht="14.4" customHeight="1" x14ac:dyDescent="0.3">
      <c r="A177" s="664" t="s">
        <v>2453</v>
      </c>
      <c r="B177" s="665" t="s">
        <v>2333</v>
      </c>
      <c r="C177" s="665" t="s">
        <v>1285</v>
      </c>
      <c r="D177" s="665" t="s">
        <v>1286</v>
      </c>
      <c r="E177" s="665" t="s">
        <v>2261</v>
      </c>
      <c r="F177" s="668"/>
      <c r="G177" s="668"/>
      <c r="H177" s="681">
        <v>0</v>
      </c>
      <c r="I177" s="668">
        <v>1</v>
      </c>
      <c r="J177" s="668">
        <v>65.989999999999995</v>
      </c>
      <c r="K177" s="681">
        <v>1</v>
      </c>
      <c r="L177" s="668">
        <v>1</v>
      </c>
      <c r="M177" s="669">
        <v>65.989999999999995</v>
      </c>
    </row>
    <row r="178" spans="1:13" ht="14.4" customHeight="1" x14ac:dyDescent="0.3">
      <c r="A178" s="664" t="s">
        <v>2453</v>
      </c>
      <c r="B178" s="665" t="s">
        <v>3304</v>
      </c>
      <c r="C178" s="665" t="s">
        <v>3271</v>
      </c>
      <c r="D178" s="665" t="s">
        <v>3272</v>
      </c>
      <c r="E178" s="665" t="s">
        <v>3273</v>
      </c>
      <c r="F178" s="668">
        <v>1</v>
      </c>
      <c r="G178" s="668">
        <v>141.04</v>
      </c>
      <c r="H178" s="681">
        <v>1</v>
      </c>
      <c r="I178" s="668"/>
      <c r="J178" s="668"/>
      <c r="K178" s="681">
        <v>0</v>
      </c>
      <c r="L178" s="668">
        <v>1</v>
      </c>
      <c r="M178" s="669">
        <v>141.04</v>
      </c>
    </row>
    <row r="179" spans="1:13" ht="14.4" customHeight="1" thickBot="1" x14ac:dyDescent="0.35">
      <c r="A179" s="670" t="s">
        <v>2453</v>
      </c>
      <c r="B179" s="671" t="s">
        <v>3303</v>
      </c>
      <c r="C179" s="671" t="s">
        <v>3268</v>
      </c>
      <c r="D179" s="671" t="s">
        <v>3269</v>
      </c>
      <c r="E179" s="671" t="s">
        <v>3270</v>
      </c>
      <c r="F179" s="674">
        <v>1</v>
      </c>
      <c r="G179" s="674">
        <v>207.45</v>
      </c>
      <c r="H179" s="682">
        <v>1</v>
      </c>
      <c r="I179" s="674"/>
      <c r="J179" s="674"/>
      <c r="K179" s="682">
        <v>0</v>
      </c>
      <c r="L179" s="674">
        <v>1</v>
      </c>
      <c r="M179" s="675">
        <v>207.45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312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257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548</v>
      </c>
      <c r="B5" s="649" t="s">
        <v>549</v>
      </c>
      <c r="C5" s="650" t="s">
        <v>550</v>
      </c>
      <c r="D5" s="650" t="s">
        <v>550</v>
      </c>
      <c r="E5" s="650"/>
      <c r="F5" s="650" t="s">
        <v>550</v>
      </c>
      <c r="G5" s="650" t="s">
        <v>550</v>
      </c>
      <c r="H5" s="650" t="s">
        <v>550</v>
      </c>
      <c r="I5" s="651" t="s">
        <v>550</v>
      </c>
      <c r="J5" s="652" t="s">
        <v>74</v>
      </c>
    </row>
    <row r="6" spans="1:10" ht="14.4" customHeight="1" x14ac:dyDescent="0.3">
      <c r="A6" s="648" t="s">
        <v>548</v>
      </c>
      <c r="B6" s="649" t="s">
        <v>336</v>
      </c>
      <c r="C6" s="650" t="s">
        <v>550</v>
      </c>
      <c r="D6" s="650">
        <v>0</v>
      </c>
      <c r="E6" s="650"/>
      <c r="F6" s="650">
        <v>-64.174599999999998</v>
      </c>
      <c r="G6" s="650">
        <v>99.999981462386501</v>
      </c>
      <c r="H6" s="650">
        <v>-164.1745814623865</v>
      </c>
      <c r="I6" s="651">
        <v>-0.64174611896441514</v>
      </c>
      <c r="J6" s="652" t="s">
        <v>1</v>
      </c>
    </row>
    <row r="7" spans="1:10" ht="14.4" customHeight="1" x14ac:dyDescent="0.3">
      <c r="A7" s="648" t="s">
        <v>548</v>
      </c>
      <c r="B7" s="649" t="s">
        <v>337</v>
      </c>
      <c r="C7" s="650">
        <v>4965.7785700000031</v>
      </c>
      <c r="D7" s="650">
        <v>5194.4204600000012</v>
      </c>
      <c r="E7" s="650"/>
      <c r="F7" s="650">
        <v>6593.5148899999995</v>
      </c>
      <c r="G7" s="650">
        <v>5850.0005281350004</v>
      </c>
      <c r="H7" s="650">
        <v>743.51436186499905</v>
      </c>
      <c r="I7" s="651">
        <v>1.1270964606394718</v>
      </c>
      <c r="J7" s="652" t="s">
        <v>1</v>
      </c>
    </row>
    <row r="8" spans="1:10" ht="14.4" customHeight="1" x14ac:dyDescent="0.3">
      <c r="A8" s="648" t="s">
        <v>548</v>
      </c>
      <c r="B8" s="649" t="s">
        <v>338</v>
      </c>
      <c r="C8" s="650">
        <v>123.50552000000002</v>
      </c>
      <c r="D8" s="650">
        <v>200.50089999999997</v>
      </c>
      <c r="E8" s="650"/>
      <c r="F8" s="650">
        <v>113.76265000000001</v>
      </c>
      <c r="G8" s="650">
        <v>147.3908713389815</v>
      </c>
      <c r="H8" s="650">
        <v>-33.62822133898149</v>
      </c>
      <c r="I8" s="651">
        <v>0.77184325573569224</v>
      </c>
      <c r="J8" s="652" t="s">
        <v>1</v>
      </c>
    </row>
    <row r="9" spans="1:10" ht="14.4" customHeight="1" x14ac:dyDescent="0.3">
      <c r="A9" s="648" t="s">
        <v>548</v>
      </c>
      <c r="B9" s="649" t="s">
        <v>339</v>
      </c>
      <c r="C9" s="650">
        <v>2.1827399999999999</v>
      </c>
      <c r="D9" s="650">
        <v>3.85669</v>
      </c>
      <c r="E9" s="650"/>
      <c r="F9" s="650">
        <v>4.9237900000000003</v>
      </c>
      <c r="G9" s="650">
        <v>5.0000004513969998</v>
      </c>
      <c r="H9" s="650">
        <v>-7.6210451396999446E-2</v>
      </c>
      <c r="I9" s="651">
        <v>0.98475791109664679</v>
      </c>
      <c r="J9" s="652" t="s">
        <v>1</v>
      </c>
    </row>
    <row r="10" spans="1:10" ht="14.4" customHeight="1" x14ac:dyDescent="0.3">
      <c r="A10" s="648" t="s">
        <v>548</v>
      </c>
      <c r="B10" s="649" t="s">
        <v>340</v>
      </c>
      <c r="C10" s="650">
        <v>0.70425000000000004</v>
      </c>
      <c r="D10" s="650">
        <v>0.47699999999999998</v>
      </c>
      <c r="E10" s="650"/>
      <c r="F10" s="650">
        <v>1.76112</v>
      </c>
      <c r="G10" s="650">
        <v>0.3276000295755</v>
      </c>
      <c r="H10" s="650">
        <v>1.4335199704245001</v>
      </c>
      <c r="I10" s="651">
        <v>5.3758236904985548</v>
      </c>
      <c r="J10" s="652" t="s">
        <v>1</v>
      </c>
    </row>
    <row r="11" spans="1:10" ht="14.4" customHeight="1" x14ac:dyDescent="0.3">
      <c r="A11" s="648" t="s">
        <v>548</v>
      </c>
      <c r="B11" s="649" t="s">
        <v>341</v>
      </c>
      <c r="C11" s="650">
        <v>427.75969999999995</v>
      </c>
      <c r="D11" s="650">
        <v>466.37801999999999</v>
      </c>
      <c r="E11" s="650"/>
      <c r="F11" s="650">
        <v>344.84430000000003</v>
      </c>
      <c r="G11" s="650">
        <v>450.00004062576846</v>
      </c>
      <c r="H11" s="650">
        <v>-105.15574062576843</v>
      </c>
      <c r="I11" s="651">
        <v>0.76632059748363746</v>
      </c>
      <c r="J11" s="652" t="s">
        <v>1</v>
      </c>
    </row>
    <row r="12" spans="1:10" ht="14.4" customHeight="1" x14ac:dyDescent="0.3">
      <c r="A12" s="648" t="s">
        <v>548</v>
      </c>
      <c r="B12" s="649" t="s">
        <v>342</v>
      </c>
      <c r="C12" s="650">
        <v>612.6101900000001</v>
      </c>
      <c r="D12" s="650">
        <v>639.12834999999995</v>
      </c>
      <c r="E12" s="650"/>
      <c r="F12" s="650">
        <v>695.15967000000001</v>
      </c>
      <c r="G12" s="650">
        <v>628.00005669551649</v>
      </c>
      <c r="H12" s="650">
        <v>67.159613304483514</v>
      </c>
      <c r="I12" s="651">
        <v>1.1069420497473708</v>
      </c>
      <c r="J12" s="652" t="s">
        <v>1</v>
      </c>
    </row>
    <row r="13" spans="1:10" ht="14.4" customHeight="1" x14ac:dyDescent="0.3">
      <c r="A13" s="648" t="s">
        <v>548</v>
      </c>
      <c r="B13" s="649" t="s">
        <v>343</v>
      </c>
      <c r="C13" s="650">
        <v>40.715300000000006</v>
      </c>
      <c r="D13" s="650">
        <v>52.186800000000005</v>
      </c>
      <c r="E13" s="650"/>
      <c r="F13" s="650">
        <v>37.8399</v>
      </c>
      <c r="G13" s="650">
        <v>45.000004062575996</v>
      </c>
      <c r="H13" s="650">
        <v>-7.1601040625759964</v>
      </c>
      <c r="I13" s="651">
        <v>0.84088659075187377</v>
      </c>
      <c r="J13" s="652" t="s">
        <v>1</v>
      </c>
    </row>
    <row r="14" spans="1:10" ht="14.4" customHeight="1" x14ac:dyDescent="0.3">
      <c r="A14" s="648" t="s">
        <v>548</v>
      </c>
      <c r="B14" s="649" t="s">
        <v>344</v>
      </c>
      <c r="C14" s="650">
        <v>62.743600000000001</v>
      </c>
      <c r="D14" s="650">
        <v>50.432499999999997</v>
      </c>
      <c r="E14" s="650"/>
      <c r="F14" s="650">
        <v>27.487920000000003</v>
      </c>
      <c r="G14" s="650">
        <v>65.000005868165488</v>
      </c>
      <c r="H14" s="650">
        <v>-37.512085868165485</v>
      </c>
      <c r="I14" s="651">
        <v>0.42289103874469852</v>
      </c>
      <c r="J14" s="652" t="s">
        <v>1</v>
      </c>
    </row>
    <row r="15" spans="1:10" ht="14.4" customHeight="1" x14ac:dyDescent="0.3">
      <c r="A15" s="648" t="s">
        <v>548</v>
      </c>
      <c r="B15" s="649" t="s">
        <v>345</v>
      </c>
      <c r="C15" s="650">
        <v>17.07498</v>
      </c>
      <c r="D15" s="650">
        <v>6.3277999999999999</v>
      </c>
      <c r="E15" s="650"/>
      <c r="F15" s="650">
        <v>7.9775300000000007</v>
      </c>
      <c r="G15" s="650">
        <v>12.500001128492501</v>
      </c>
      <c r="H15" s="650">
        <v>-4.5224711284925005</v>
      </c>
      <c r="I15" s="651">
        <v>0.6382023423834754</v>
      </c>
      <c r="J15" s="652" t="s">
        <v>1</v>
      </c>
    </row>
    <row r="16" spans="1:10" ht="14.4" customHeight="1" x14ac:dyDescent="0.3">
      <c r="A16" s="648" t="s">
        <v>548</v>
      </c>
      <c r="B16" s="649" t="s">
        <v>346</v>
      </c>
      <c r="C16" s="650">
        <v>40.3643</v>
      </c>
      <c r="D16" s="650">
        <v>44.086100000000002</v>
      </c>
      <c r="E16" s="650"/>
      <c r="F16" s="650">
        <v>46.302800000000005</v>
      </c>
      <c r="G16" s="650">
        <v>45.000004062575996</v>
      </c>
      <c r="H16" s="650">
        <v>1.3027959374240083</v>
      </c>
      <c r="I16" s="651">
        <v>1.0289510182179622</v>
      </c>
      <c r="J16" s="652" t="s">
        <v>1</v>
      </c>
    </row>
    <row r="17" spans="1:10" ht="14.4" customHeight="1" x14ac:dyDescent="0.3">
      <c r="A17" s="648" t="s">
        <v>548</v>
      </c>
      <c r="B17" s="649" t="s">
        <v>347</v>
      </c>
      <c r="C17" s="650">
        <v>8.0335999999999999</v>
      </c>
      <c r="D17" s="650">
        <v>10.711400000000001</v>
      </c>
      <c r="E17" s="650"/>
      <c r="F17" s="650">
        <v>17.813179999999999</v>
      </c>
      <c r="G17" s="650">
        <v>20.000000978622499</v>
      </c>
      <c r="H17" s="650">
        <v>-2.1868209786224995</v>
      </c>
      <c r="I17" s="651">
        <v>0.89065895641905524</v>
      </c>
      <c r="J17" s="652" t="s">
        <v>1</v>
      </c>
    </row>
    <row r="18" spans="1:10" ht="14.4" customHeight="1" x14ac:dyDescent="0.3">
      <c r="A18" s="648" t="s">
        <v>548</v>
      </c>
      <c r="B18" s="649" t="s">
        <v>348</v>
      </c>
      <c r="C18" s="650" t="s">
        <v>550</v>
      </c>
      <c r="D18" s="650">
        <v>5.5258000000000003</v>
      </c>
      <c r="E18" s="650"/>
      <c r="F18" s="650">
        <v>2.8173000000000004</v>
      </c>
      <c r="G18" s="650">
        <v>7.5000006770959997</v>
      </c>
      <c r="H18" s="650">
        <v>-4.6827006770959994</v>
      </c>
      <c r="I18" s="651">
        <v>0.37563996608742428</v>
      </c>
      <c r="J18" s="652" t="s">
        <v>1</v>
      </c>
    </row>
    <row r="19" spans="1:10" ht="14.4" customHeight="1" x14ac:dyDescent="0.3">
      <c r="A19" s="648" t="s">
        <v>548</v>
      </c>
      <c r="B19" s="649" t="s">
        <v>349</v>
      </c>
      <c r="C19" s="650">
        <v>67.412999999999997</v>
      </c>
      <c r="D19" s="650">
        <v>128.95188999999999</v>
      </c>
      <c r="E19" s="650"/>
      <c r="F19" s="650">
        <v>77.469369999999998</v>
      </c>
      <c r="G19" s="650">
        <v>145.00001309052499</v>
      </c>
      <c r="H19" s="650">
        <v>-67.53064309052499</v>
      </c>
      <c r="I19" s="651">
        <v>0.53427146900762745</v>
      </c>
      <c r="J19" s="652" t="s">
        <v>1</v>
      </c>
    </row>
    <row r="20" spans="1:10" ht="14.4" customHeight="1" x14ac:dyDescent="0.3">
      <c r="A20" s="648" t="s">
        <v>548</v>
      </c>
      <c r="B20" s="649" t="s">
        <v>551</v>
      </c>
      <c r="C20" s="650">
        <v>6368.8857500000022</v>
      </c>
      <c r="D20" s="650">
        <v>6802.9837100000022</v>
      </c>
      <c r="E20" s="650"/>
      <c r="F20" s="650">
        <v>7907.4998199999982</v>
      </c>
      <c r="G20" s="650">
        <v>7520.7191086066805</v>
      </c>
      <c r="H20" s="650">
        <v>386.78071139331769</v>
      </c>
      <c r="I20" s="651">
        <v>1.0514286873113885</v>
      </c>
      <c r="J20" s="652" t="s">
        <v>552</v>
      </c>
    </row>
    <row r="22" spans="1:10" ht="14.4" customHeight="1" x14ac:dyDescent="0.3">
      <c r="A22" s="648" t="s">
        <v>548</v>
      </c>
      <c r="B22" s="649" t="s">
        <v>549</v>
      </c>
      <c r="C22" s="650" t="s">
        <v>550</v>
      </c>
      <c r="D22" s="650" t="s">
        <v>550</v>
      </c>
      <c r="E22" s="650"/>
      <c r="F22" s="650" t="s">
        <v>550</v>
      </c>
      <c r="G22" s="650" t="s">
        <v>550</v>
      </c>
      <c r="H22" s="650" t="s">
        <v>550</v>
      </c>
      <c r="I22" s="651" t="s">
        <v>550</v>
      </c>
      <c r="J22" s="652" t="s">
        <v>74</v>
      </c>
    </row>
    <row r="23" spans="1:10" ht="14.4" customHeight="1" x14ac:dyDescent="0.3">
      <c r="A23" s="648" t="s">
        <v>553</v>
      </c>
      <c r="B23" s="649" t="s">
        <v>554</v>
      </c>
      <c r="C23" s="650" t="s">
        <v>550</v>
      </c>
      <c r="D23" s="650" t="s">
        <v>550</v>
      </c>
      <c r="E23" s="650"/>
      <c r="F23" s="650" t="s">
        <v>550</v>
      </c>
      <c r="G23" s="650" t="s">
        <v>550</v>
      </c>
      <c r="H23" s="650" t="s">
        <v>550</v>
      </c>
      <c r="I23" s="651" t="s">
        <v>550</v>
      </c>
      <c r="J23" s="652" t="s">
        <v>0</v>
      </c>
    </row>
    <row r="24" spans="1:10" ht="14.4" customHeight="1" x14ac:dyDescent="0.3">
      <c r="A24" s="648" t="s">
        <v>553</v>
      </c>
      <c r="B24" s="649" t="s">
        <v>339</v>
      </c>
      <c r="C24" s="650">
        <v>0.55776000000000003</v>
      </c>
      <c r="D24" s="650">
        <v>1.2746499999999998</v>
      </c>
      <c r="E24" s="650"/>
      <c r="F24" s="650">
        <v>2.5165700000000002</v>
      </c>
      <c r="G24" s="650">
        <v>1.2955009484385001</v>
      </c>
      <c r="H24" s="650">
        <v>1.2210690515615001</v>
      </c>
      <c r="I24" s="651">
        <v>1.9425458569005953</v>
      </c>
      <c r="J24" s="652" t="s">
        <v>1</v>
      </c>
    </row>
    <row r="25" spans="1:10" ht="14.4" customHeight="1" x14ac:dyDescent="0.3">
      <c r="A25" s="648" t="s">
        <v>553</v>
      </c>
      <c r="B25" s="649" t="s">
        <v>340</v>
      </c>
      <c r="C25" s="650">
        <v>0</v>
      </c>
      <c r="D25" s="650" t="s">
        <v>550</v>
      </c>
      <c r="E25" s="650"/>
      <c r="F25" s="650" t="s">
        <v>550</v>
      </c>
      <c r="G25" s="650" t="s">
        <v>550</v>
      </c>
      <c r="H25" s="650" t="s">
        <v>550</v>
      </c>
      <c r="I25" s="651" t="s">
        <v>550</v>
      </c>
      <c r="J25" s="652" t="s">
        <v>1</v>
      </c>
    </row>
    <row r="26" spans="1:10" ht="14.4" customHeight="1" x14ac:dyDescent="0.3">
      <c r="A26" s="648" t="s">
        <v>553</v>
      </c>
      <c r="B26" s="649" t="s">
        <v>341</v>
      </c>
      <c r="C26" s="650">
        <v>252.27891999999997</v>
      </c>
      <c r="D26" s="650">
        <v>250.76958999999999</v>
      </c>
      <c r="E26" s="650"/>
      <c r="F26" s="650">
        <v>209.24969999999999</v>
      </c>
      <c r="G26" s="650">
        <v>237.83193139140099</v>
      </c>
      <c r="H26" s="650">
        <v>-28.582231391400995</v>
      </c>
      <c r="I26" s="651">
        <v>0.87982172442453443</v>
      </c>
      <c r="J26" s="652" t="s">
        <v>1</v>
      </c>
    </row>
    <row r="27" spans="1:10" ht="14.4" customHeight="1" x14ac:dyDescent="0.3">
      <c r="A27" s="648" t="s">
        <v>553</v>
      </c>
      <c r="B27" s="649" t="s">
        <v>342</v>
      </c>
      <c r="C27" s="650">
        <v>60.162030000000001</v>
      </c>
      <c r="D27" s="650">
        <v>73.595610000000008</v>
      </c>
      <c r="E27" s="650"/>
      <c r="F27" s="650">
        <v>63.015999999999998</v>
      </c>
      <c r="G27" s="650">
        <v>82.997715873310995</v>
      </c>
      <c r="H27" s="650">
        <v>-19.981715873310996</v>
      </c>
      <c r="I27" s="651">
        <v>0.75924980991270408</v>
      </c>
      <c r="J27" s="652" t="s">
        <v>1</v>
      </c>
    </row>
    <row r="28" spans="1:10" ht="14.4" customHeight="1" x14ac:dyDescent="0.3">
      <c r="A28" s="648" t="s">
        <v>553</v>
      </c>
      <c r="B28" s="649" t="s">
        <v>343</v>
      </c>
      <c r="C28" s="650">
        <v>24.803300000000004</v>
      </c>
      <c r="D28" s="650">
        <v>21.452300000000001</v>
      </c>
      <c r="E28" s="650"/>
      <c r="F28" s="650">
        <v>24.0425</v>
      </c>
      <c r="G28" s="650">
        <v>23.542491582528999</v>
      </c>
      <c r="H28" s="650">
        <v>0.50000841747100111</v>
      </c>
      <c r="I28" s="651">
        <v>1.0212385513962363</v>
      </c>
      <c r="J28" s="652" t="s">
        <v>1</v>
      </c>
    </row>
    <row r="29" spans="1:10" ht="14.4" customHeight="1" x14ac:dyDescent="0.3">
      <c r="A29" s="648" t="s">
        <v>553</v>
      </c>
      <c r="B29" s="649" t="s">
        <v>345</v>
      </c>
      <c r="C29" s="650">
        <v>3.1219799999999998</v>
      </c>
      <c r="D29" s="650">
        <v>3.53</v>
      </c>
      <c r="E29" s="650"/>
      <c r="F29" s="650">
        <v>4.1400000000000006</v>
      </c>
      <c r="G29" s="650">
        <v>7.3784255637040008</v>
      </c>
      <c r="H29" s="650">
        <v>-3.2384255637040003</v>
      </c>
      <c r="I29" s="651">
        <v>0.56109531284906033</v>
      </c>
      <c r="J29" s="652" t="s">
        <v>1</v>
      </c>
    </row>
    <row r="30" spans="1:10" ht="14.4" customHeight="1" x14ac:dyDescent="0.3">
      <c r="A30" s="648" t="s">
        <v>553</v>
      </c>
      <c r="B30" s="649" t="s">
        <v>346</v>
      </c>
      <c r="C30" s="650">
        <v>15.599</v>
      </c>
      <c r="D30" s="650">
        <v>16.279</v>
      </c>
      <c r="E30" s="650"/>
      <c r="F30" s="650">
        <v>18.5351</v>
      </c>
      <c r="G30" s="650">
        <v>16.607972193338</v>
      </c>
      <c r="H30" s="650">
        <v>1.9271278066619999</v>
      </c>
      <c r="I30" s="651">
        <v>1.1160363098051811</v>
      </c>
      <c r="J30" s="652" t="s">
        <v>1</v>
      </c>
    </row>
    <row r="31" spans="1:10" ht="14.4" customHeight="1" x14ac:dyDescent="0.3">
      <c r="A31" s="648" t="s">
        <v>553</v>
      </c>
      <c r="B31" s="649" t="s">
        <v>347</v>
      </c>
      <c r="C31" s="650">
        <v>0</v>
      </c>
      <c r="D31" s="650">
        <v>0</v>
      </c>
      <c r="E31" s="650"/>
      <c r="F31" s="650">
        <v>0</v>
      </c>
      <c r="G31" s="650">
        <v>2.8276747410169998</v>
      </c>
      <c r="H31" s="650">
        <v>-2.8276747410169998</v>
      </c>
      <c r="I31" s="651">
        <v>0</v>
      </c>
      <c r="J31" s="652" t="s">
        <v>1</v>
      </c>
    </row>
    <row r="32" spans="1:10" ht="14.4" customHeight="1" x14ac:dyDescent="0.3">
      <c r="A32" s="648" t="s">
        <v>553</v>
      </c>
      <c r="B32" s="649" t="s">
        <v>348</v>
      </c>
      <c r="C32" s="650" t="s">
        <v>550</v>
      </c>
      <c r="D32" s="650">
        <v>1.5642</v>
      </c>
      <c r="E32" s="650"/>
      <c r="F32" s="650">
        <v>1.4088000000000001</v>
      </c>
      <c r="G32" s="650">
        <v>2.5450893235000001</v>
      </c>
      <c r="H32" s="650">
        <v>-1.1362893235</v>
      </c>
      <c r="I32" s="651">
        <v>0.55353656431304421</v>
      </c>
      <c r="J32" s="652" t="s">
        <v>1</v>
      </c>
    </row>
    <row r="33" spans="1:10" ht="14.4" customHeight="1" x14ac:dyDescent="0.3">
      <c r="A33" s="648" t="s">
        <v>553</v>
      </c>
      <c r="B33" s="649" t="s">
        <v>555</v>
      </c>
      <c r="C33" s="650">
        <v>356.52298999999994</v>
      </c>
      <c r="D33" s="650">
        <v>368.46535</v>
      </c>
      <c r="E33" s="650"/>
      <c r="F33" s="650">
        <v>322.90866999999997</v>
      </c>
      <c r="G33" s="650">
        <v>375.02680161723856</v>
      </c>
      <c r="H33" s="650">
        <v>-52.118131617238589</v>
      </c>
      <c r="I33" s="651">
        <v>0.86102824813456502</v>
      </c>
      <c r="J33" s="652" t="s">
        <v>556</v>
      </c>
    </row>
    <row r="34" spans="1:10" ht="14.4" customHeight="1" x14ac:dyDescent="0.3">
      <c r="A34" s="648" t="s">
        <v>550</v>
      </c>
      <c r="B34" s="649" t="s">
        <v>550</v>
      </c>
      <c r="C34" s="650" t="s">
        <v>550</v>
      </c>
      <c r="D34" s="650" t="s">
        <v>550</v>
      </c>
      <c r="E34" s="650"/>
      <c r="F34" s="650" t="s">
        <v>550</v>
      </c>
      <c r="G34" s="650" t="s">
        <v>550</v>
      </c>
      <c r="H34" s="650" t="s">
        <v>550</v>
      </c>
      <c r="I34" s="651" t="s">
        <v>550</v>
      </c>
      <c r="J34" s="652" t="s">
        <v>557</v>
      </c>
    </row>
    <row r="35" spans="1:10" ht="14.4" customHeight="1" x14ac:dyDescent="0.3">
      <c r="A35" s="648" t="s">
        <v>558</v>
      </c>
      <c r="B35" s="649" t="s">
        <v>559</v>
      </c>
      <c r="C35" s="650" t="s">
        <v>550</v>
      </c>
      <c r="D35" s="650" t="s">
        <v>550</v>
      </c>
      <c r="E35" s="650"/>
      <c r="F35" s="650" t="s">
        <v>550</v>
      </c>
      <c r="G35" s="650" t="s">
        <v>550</v>
      </c>
      <c r="H35" s="650" t="s">
        <v>550</v>
      </c>
      <c r="I35" s="651" t="s">
        <v>550</v>
      </c>
      <c r="J35" s="652" t="s">
        <v>0</v>
      </c>
    </row>
    <row r="36" spans="1:10" ht="14.4" customHeight="1" x14ac:dyDescent="0.3">
      <c r="A36" s="648" t="s">
        <v>558</v>
      </c>
      <c r="B36" s="649" t="s">
        <v>337</v>
      </c>
      <c r="C36" s="650">
        <v>0</v>
      </c>
      <c r="D36" s="650" t="s">
        <v>550</v>
      </c>
      <c r="E36" s="650"/>
      <c r="F36" s="650" t="s">
        <v>550</v>
      </c>
      <c r="G36" s="650" t="s">
        <v>550</v>
      </c>
      <c r="H36" s="650" t="s">
        <v>550</v>
      </c>
      <c r="I36" s="651" t="s">
        <v>550</v>
      </c>
      <c r="J36" s="652" t="s">
        <v>1</v>
      </c>
    </row>
    <row r="37" spans="1:10" ht="14.4" customHeight="1" x14ac:dyDescent="0.3">
      <c r="A37" s="648" t="s">
        <v>558</v>
      </c>
      <c r="B37" s="649" t="s">
        <v>341</v>
      </c>
      <c r="C37" s="650">
        <v>99.404720000000012</v>
      </c>
      <c r="D37" s="650">
        <v>105.53181000000001</v>
      </c>
      <c r="E37" s="650"/>
      <c r="F37" s="650">
        <v>92.075449999999989</v>
      </c>
      <c r="G37" s="650">
        <v>119.12238645743599</v>
      </c>
      <c r="H37" s="650">
        <v>-27.046936457436004</v>
      </c>
      <c r="I37" s="651">
        <v>0.77294833270402763</v>
      </c>
      <c r="J37" s="652" t="s">
        <v>1</v>
      </c>
    </row>
    <row r="38" spans="1:10" ht="14.4" customHeight="1" x14ac:dyDescent="0.3">
      <c r="A38" s="648" t="s">
        <v>558</v>
      </c>
      <c r="B38" s="649" t="s">
        <v>342</v>
      </c>
      <c r="C38" s="650">
        <v>16.19228</v>
      </c>
      <c r="D38" s="650">
        <v>27.798200000000001</v>
      </c>
      <c r="E38" s="650"/>
      <c r="F38" s="650">
        <v>10.4536</v>
      </c>
      <c r="G38" s="650">
        <v>26.2847357936915</v>
      </c>
      <c r="H38" s="650">
        <v>-15.8311357936915</v>
      </c>
      <c r="I38" s="651">
        <v>0.39770610905318399</v>
      </c>
      <c r="J38" s="652" t="s">
        <v>1</v>
      </c>
    </row>
    <row r="39" spans="1:10" ht="14.4" customHeight="1" x14ac:dyDescent="0.3">
      <c r="A39" s="648" t="s">
        <v>558</v>
      </c>
      <c r="B39" s="649" t="s">
        <v>344</v>
      </c>
      <c r="C39" s="650">
        <v>6.5436699999999997</v>
      </c>
      <c r="D39" s="650">
        <v>10.65802</v>
      </c>
      <c r="E39" s="650"/>
      <c r="F39" s="650">
        <v>7.2135600000000002</v>
      </c>
      <c r="G39" s="650">
        <v>13.208283534595001</v>
      </c>
      <c r="H39" s="650">
        <v>-5.9947235345950007</v>
      </c>
      <c r="I39" s="651">
        <v>0.54613909378204351</v>
      </c>
      <c r="J39" s="652" t="s">
        <v>1</v>
      </c>
    </row>
    <row r="40" spans="1:10" ht="14.4" customHeight="1" x14ac:dyDescent="0.3">
      <c r="A40" s="648" t="s">
        <v>558</v>
      </c>
      <c r="B40" s="649" t="s">
        <v>345</v>
      </c>
      <c r="C40" s="650">
        <v>0.21199999999999999</v>
      </c>
      <c r="D40" s="650">
        <v>0.35299999999999998</v>
      </c>
      <c r="E40" s="650"/>
      <c r="F40" s="650">
        <v>1.5315300000000001</v>
      </c>
      <c r="G40" s="650">
        <v>1.0699155158345</v>
      </c>
      <c r="H40" s="650">
        <v>0.46161448416550011</v>
      </c>
      <c r="I40" s="651">
        <v>1.4314494717888595</v>
      </c>
      <c r="J40" s="652" t="s">
        <v>1</v>
      </c>
    </row>
    <row r="41" spans="1:10" ht="14.4" customHeight="1" x14ac:dyDescent="0.3">
      <c r="A41" s="648" t="s">
        <v>558</v>
      </c>
      <c r="B41" s="649" t="s">
        <v>346</v>
      </c>
      <c r="C41" s="650">
        <v>10.303299999999998</v>
      </c>
      <c r="D41" s="650">
        <v>14.1751</v>
      </c>
      <c r="E41" s="650"/>
      <c r="F41" s="650">
        <v>13.741899999999999</v>
      </c>
      <c r="G41" s="650">
        <v>13.797511838203</v>
      </c>
      <c r="H41" s="650">
        <v>-5.5611838203001085E-2</v>
      </c>
      <c r="I41" s="651">
        <v>0.99596942993380722</v>
      </c>
      <c r="J41" s="652" t="s">
        <v>1</v>
      </c>
    </row>
    <row r="42" spans="1:10" ht="14.4" customHeight="1" x14ac:dyDescent="0.3">
      <c r="A42" s="648" t="s">
        <v>558</v>
      </c>
      <c r="B42" s="649" t="s">
        <v>560</v>
      </c>
      <c r="C42" s="650">
        <v>132.65597000000002</v>
      </c>
      <c r="D42" s="650">
        <v>158.51613000000003</v>
      </c>
      <c r="E42" s="650"/>
      <c r="F42" s="650">
        <v>125.01603999999999</v>
      </c>
      <c r="G42" s="650">
        <v>173.48283313976003</v>
      </c>
      <c r="H42" s="650">
        <v>-48.466793139760043</v>
      </c>
      <c r="I42" s="651">
        <v>0.72062484649005842</v>
      </c>
      <c r="J42" s="652" t="s">
        <v>556</v>
      </c>
    </row>
    <row r="43" spans="1:10" ht="14.4" customHeight="1" x14ac:dyDescent="0.3">
      <c r="A43" s="648" t="s">
        <v>550</v>
      </c>
      <c r="B43" s="649" t="s">
        <v>550</v>
      </c>
      <c r="C43" s="650" t="s">
        <v>550</v>
      </c>
      <c r="D43" s="650" t="s">
        <v>550</v>
      </c>
      <c r="E43" s="650"/>
      <c r="F43" s="650" t="s">
        <v>550</v>
      </c>
      <c r="G43" s="650" t="s">
        <v>550</v>
      </c>
      <c r="H43" s="650" t="s">
        <v>550</v>
      </c>
      <c r="I43" s="651" t="s">
        <v>550</v>
      </c>
      <c r="J43" s="652" t="s">
        <v>557</v>
      </c>
    </row>
    <row r="44" spans="1:10" ht="14.4" customHeight="1" x14ac:dyDescent="0.3">
      <c r="A44" s="648" t="s">
        <v>561</v>
      </c>
      <c r="B44" s="649" t="s">
        <v>562</v>
      </c>
      <c r="C44" s="650" t="s">
        <v>550</v>
      </c>
      <c r="D44" s="650" t="s">
        <v>550</v>
      </c>
      <c r="E44" s="650"/>
      <c r="F44" s="650" t="s">
        <v>550</v>
      </c>
      <c r="G44" s="650" t="s">
        <v>550</v>
      </c>
      <c r="H44" s="650" t="s">
        <v>550</v>
      </c>
      <c r="I44" s="651" t="s">
        <v>550</v>
      </c>
      <c r="J44" s="652" t="s">
        <v>0</v>
      </c>
    </row>
    <row r="45" spans="1:10" ht="14.4" customHeight="1" x14ac:dyDescent="0.3">
      <c r="A45" s="648" t="s">
        <v>561</v>
      </c>
      <c r="B45" s="649" t="s">
        <v>339</v>
      </c>
      <c r="C45" s="650">
        <v>1.6249799999999999</v>
      </c>
      <c r="D45" s="650">
        <v>2.5820400000000001</v>
      </c>
      <c r="E45" s="650"/>
      <c r="F45" s="650">
        <v>2.4072200000000001</v>
      </c>
      <c r="G45" s="650">
        <v>3.7044995029584999</v>
      </c>
      <c r="H45" s="650">
        <v>-1.2972795029584998</v>
      </c>
      <c r="I45" s="651">
        <v>0.64980977810296314</v>
      </c>
      <c r="J45" s="652" t="s">
        <v>1</v>
      </c>
    </row>
    <row r="46" spans="1:10" ht="14.4" customHeight="1" x14ac:dyDescent="0.3">
      <c r="A46" s="648" t="s">
        <v>561</v>
      </c>
      <c r="B46" s="649" t="s">
        <v>340</v>
      </c>
      <c r="C46" s="650">
        <v>0.70425000000000004</v>
      </c>
      <c r="D46" s="650">
        <v>0.47699999999999998</v>
      </c>
      <c r="E46" s="650"/>
      <c r="F46" s="650">
        <v>1.76112</v>
      </c>
      <c r="G46" s="650">
        <v>0.3276000295755</v>
      </c>
      <c r="H46" s="650">
        <v>1.4335199704245001</v>
      </c>
      <c r="I46" s="651">
        <v>5.3758236904985548</v>
      </c>
      <c r="J46" s="652" t="s">
        <v>1</v>
      </c>
    </row>
    <row r="47" spans="1:10" ht="14.4" customHeight="1" x14ac:dyDescent="0.3">
      <c r="A47" s="648" t="s">
        <v>561</v>
      </c>
      <c r="B47" s="649" t="s">
        <v>341</v>
      </c>
      <c r="C47" s="650">
        <v>72.33126</v>
      </c>
      <c r="D47" s="650">
        <v>110.07661999999999</v>
      </c>
      <c r="E47" s="650"/>
      <c r="F47" s="650">
        <v>43.519150000000003</v>
      </c>
      <c r="G47" s="650">
        <v>93.045722776931498</v>
      </c>
      <c r="H47" s="650">
        <v>-49.526572776931495</v>
      </c>
      <c r="I47" s="651">
        <v>0.46771789934216679</v>
      </c>
      <c r="J47" s="652" t="s">
        <v>1</v>
      </c>
    </row>
    <row r="48" spans="1:10" ht="14.4" customHeight="1" x14ac:dyDescent="0.3">
      <c r="A48" s="648" t="s">
        <v>561</v>
      </c>
      <c r="B48" s="649" t="s">
        <v>342</v>
      </c>
      <c r="C48" s="650">
        <v>82.463450000000009</v>
      </c>
      <c r="D48" s="650">
        <v>77.869180000000014</v>
      </c>
      <c r="E48" s="650"/>
      <c r="F48" s="650">
        <v>67.816040000000001</v>
      </c>
      <c r="G48" s="650">
        <v>86.415339271394501</v>
      </c>
      <c r="H48" s="650">
        <v>-18.5992992713945</v>
      </c>
      <c r="I48" s="651">
        <v>0.78476854423979214</v>
      </c>
      <c r="J48" s="652" t="s">
        <v>1</v>
      </c>
    </row>
    <row r="49" spans="1:10" ht="14.4" customHeight="1" x14ac:dyDescent="0.3">
      <c r="A49" s="648" t="s">
        <v>561</v>
      </c>
      <c r="B49" s="649" t="s">
        <v>343</v>
      </c>
      <c r="C49" s="650">
        <v>13.6251</v>
      </c>
      <c r="D49" s="650">
        <v>21.5869</v>
      </c>
      <c r="E49" s="650"/>
      <c r="F49" s="650">
        <v>13.7974</v>
      </c>
      <c r="G49" s="650">
        <v>21.457512480047001</v>
      </c>
      <c r="H49" s="650">
        <v>-7.6601124800470011</v>
      </c>
      <c r="I49" s="651">
        <v>0.64301022836780275</v>
      </c>
      <c r="J49" s="652" t="s">
        <v>1</v>
      </c>
    </row>
    <row r="50" spans="1:10" ht="14.4" customHeight="1" x14ac:dyDescent="0.3">
      <c r="A50" s="648" t="s">
        <v>561</v>
      </c>
      <c r="B50" s="649" t="s">
        <v>344</v>
      </c>
      <c r="C50" s="650">
        <v>0</v>
      </c>
      <c r="D50" s="650">
        <v>1.28216</v>
      </c>
      <c r="E50" s="650"/>
      <c r="F50" s="650">
        <v>0</v>
      </c>
      <c r="G50" s="650">
        <v>0.8727623402889999</v>
      </c>
      <c r="H50" s="650">
        <v>-0.8727623402889999</v>
      </c>
      <c r="I50" s="651">
        <v>0</v>
      </c>
      <c r="J50" s="652" t="s">
        <v>1</v>
      </c>
    </row>
    <row r="51" spans="1:10" ht="14.4" customHeight="1" x14ac:dyDescent="0.3">
      <c r="A51" s="648" t="s">
        <v>561</v>
      </c>
      <c r="B51" s="649" t="s">
        <v>345</v>
      </c>
      <c r="C51" s="650">
        <v>2.246</v>
      </c>
      <c r="D51" s="650">
        <v>2.4447999999999999</v>
      </c>
      <c r="E51" s="650"/>
      <c r="F51" s="650">
        <v>2.306</v>
      </c>
      <c r="G51" s="650">
        <v>4.051660048954</v>
      </c>
      <c r="H51" s="650">
        <v>-1.745660048954</v>
      </c>
      <c r="I51" s="651">
        <v>0.56914942816965364</v>
      </c>
      <c r="J51" s="652" t="s">
        <v>1</v>
      </c>
    </row>
    <row r="52" spans="1:10" ht="14.4" customHeight="1" x14ac:dyDescent="0.3">
      <c r="A52" s="648" t="s">
        <v>561</v>
      </c>
      <c r="B52" s="649" t="s">
        <v>346</v>
      </c>
      <c r="C52" s="650">
        <v>14.462000000000003</v>
      </c>
      <c r="D52" s="650">
        <v>13.632</v>
      </c>
      <c r="E52" s="650"/>
      <c r="F52" s="650">
        <v>14.025800000000002</v>
      </c>
      <c r="G52" s="650">
        <v>14.594520031035</v>
      </c>
      <c r="H52" s="650">
        <v>-0.56872003103499758</v>
      </c>
      <c r="I52" s="651">
        <v>0.96103194693449157</v>
      </c>
      <c r="J52" s="652" t="s">
        <v>1</v>
      </c>
    </row>
    <row r="53" spans="1:10" ht="14.4" customHeight="1" x14ac:dyDescent="0.3">
      <c r="A53" s="648" t="s">
        <v>561</v>
      </c>
      <c r="B53" s="649" t="s">
        <v>347</v>
      </c>
      <c r="C53" s="650">
        <v>8.0335999999999999</v>
      </c>
      <c r="D53" s="650">
        <v>10.711400000000001</v>
      </c>
      <c r="E53" s="650"/>
      <c r="F53" s="650">
        <v>17.813179999999999</v>
      </c>
      <c r="G53" s="650">
        <v>17.1723262376055</v>
      </c>
      <c r="H53" s="650">
        <v>0.64085376239449943</v>
      </c>
      <c r="I53" s="651">
        <v>1.0373189836675185</v>
      </c>
      <c r="J53" s="652" t="s">
        <v>1</v>
      </c>
    </row>
    <row r="54" spans="1:10" ht="14.4" customHeight="1" x14ac:dyDescent="0.3">
      <c r="A54" s="648" t="s">
        <v>561</v>
      </c>
      <c r="B54" s="649" t="s">
        <v>348</v>
      </c>
      <c r="C54" s="650" t="s">
        <v>550</v>
      </c>
      <c r="D54" s="650">
        <v>3.9615999999999998</v>
      </c>
      <c r="E54" s="650"/>
      <c r="F54" s="650">
        <v>1.4085000000000001</v>
      </c>
      <c r="G54" s="650">
        <v>4.9549113535959997</v>
      </c>
      <c r="H54" s="650">
        <v>-3.5464113535959996</v>
      </c>
      <c r="I54" s="651">
        <v>0.28426341048014692</v>
      </c>
      <c r="J54" s="652" t="s">
        <v>1</v>
      </c>
    </row>
    <row r="55" spans="1:10" ht="14.4" customHeight="1" x14ac:dyDescent="0.3">
      <c r="A55" s="648" t="s">
        <v>561</v>
      </c>
      <c r="B55" s="649" t="s">
        <v>563</v>
      </c>
      <c r="C55" s="650">
        <v>195.49064000000001</v>
      </c>
      <c r="D55" s="650">
        <v>244.62370000000001</v>
      </c>
      <c r="E55" s="650"/>
      <c r="F55" s="650">
        <v>164.85441000000003</v>
      </c>
      <c r="G55" s="650">
        <v>246.59685407238649</v>
      </c>
      <c r="H55" s="650">
        <v>-81.742444072386462</v>
      </c>
      <c r="I55" s="651">
        <v>0.66851789581876975</v>
      </c>
      <c r="J55" s="652" t="s">
        <v>556</v>
      </c>
    </row>
    <row r="56" spans="1:10" ht="14.4" customHeight="1" x14ac:dyDescent="0.3">
      <c r="A56" s="648" t="s">
        <v>550</v>
      </c>
      <c r="B56" s="649" t="s">
        <v>550</v>
      </c>
      <c r="C56" s="650" t="s">
        <v>550</v>
      </c>
      <c r="D56" s="650" t="s">
        <v>550</v>
      </c>
      <c r="E56" s="650"/>
      <c r="F56" s="650" t="s">
        <v>550</v>
      </c>
      <c r="G56" s="650" t="s">
        <v>550</v>
      </c>
      <c r="H56" s="650" t="s">
        <v>550</v>
      </c>
      <c r="I56" s="651" t="s">
        <v>550</v>
      </c>
      <c r="J56" s="652" t="s">
        <v>557</v>
      </c>
    </row>
    <row r="57" spans="1:10" ht="14.4" customHeight="1" x14ac:dyDescent="0.3">
      <c r="A57" s="648" t="s">
        <v>3306</v>
      </c>
      <c r="B57" s="649" t="s">
        <v>3307</v>
      </c>
      <c r="C57" s="650" t="s">
        <v>550</v>
      </c>
      <c r="D57" s="650" t="s">
        <v>550</v>
      </c>
      <c r="E57" s="650"/>
      <c r="F57" s="650" t="s">
        <v>550</v>
      </c>
      <c r="G57" s="650" t="s">
        <v>550</v>
      </c>
      <c r="H57" s="650" t="s">
        <v>550</v>
      </c>
      <c r="I57" s="651" t="s">
        <v>550</v>
      </c>
      <c r="J57" s="652" t="s">
        <v>0</v>
      </c>
    </row>
    <row r="58" spans="1:10" ht="14.4" customHeight="1" x14ac:dyDescent="0.3">
      <c r="A58" s="648" t="s">
        <v>3306</v>
      </c>
      <c r="B58" s="649" t="s">
        <v>336</v>
      </c>
      <c r="C58" s="650" t="s">
        <v>550</v>
      </c>
      <c r="D58" s="650">
        <v>0</v>
      </c>
      <c r="E58" s="650"/>
      <c r="F58" s="650">
        <v>-64.174599999999998</v>
      </c>
      <c r="G58" s="650">
        <v>99.999981462386501</v>
      </c>
      <c r="H58" s="650">
        <v>-164.1745814623865</v>
      </c>
      <c r="I58" s="651">
        <v>-0.64174611896441514</v>
      </c>
      <c r="J58" s="652" t="s">
        <v>1</v>
      </c>
    </row>
    <row r="59" spans="1:10" ht="14.4" customHeight="1" x14ac:dyDescent="0.3">
      <c r="A59" s="648" t="s">
        <v>3306</v>
      </c>
      <c r="B59" s="649" t="s">
        <v>337</v>
      </c>
      <c r="C59" s="650">
        <v>4965.7785700000031</v>
      </c>
      <c r="D59" s="650">
        <v>5194.4204600000012</v>
      </c>
      <c r="E59" s="650"/>
      <c r="F59" s="650">
        <v>6593.5148899999995</v>
      </c>
      <c r="G59" s="650">
        <v>5850.0005281350004</v>
      </c>
      <c r="H59" s="650">
        <v>743.51436186499905</v>
      </c>
      <c r="I59" s="651">
        <v>1.1270964606394718</v>
      </c>
      <c r="J59" s="652" t="s">
        <v>1</v>
      </c>
    </row>
    <row r="60" spans="1:10" ht="14.4" customHeight="1" x14ac:dyDescent="0.3">
      <c r="A60" s="648" t="s">
        <v>3306</v>
      </c>
      <c r="B60" s="649" t="s">
        <v>338</v>
      </c>
      <c r="C60" s="650">
        <v>123.50552000000002</v>
      </c>
      <c r="D60" s="650">
        <v>200.50089999999997</v>
      </c>
      <c r="E60" s="650"/>
      <c r="F60" s="650">
        <v>113.76265000000001</v>
      </c>
      <c r="G60" s="650">
        <v>147.3908713389815</v>
      </c>
      <c r="H60" s="650">
        <v>-33.62822133898149</v>
      </c>
      <c r="I60" s="651">
        <v>0.77184325573569224</v>
      </c>
      <c r="J60" s="652" t="s">
        <v>1</v>
      </c>
    </row>
    <row r="61" spans="1:10" ht="14.4" customHeight="1" x14ac:dyDescent="0.3">
      <c r="A61" s="648" t="s">
        <v>3306</v>
      </c>
      <c r="B61" s="649" t="s">
        <v>341</v>
      </c>
      <c r="C61" s="650">
        <v>3.7448000000000001</v>
      </c>
      <c r="D61" s="650">
        <v>0</v>
      </c>
      <c r="E61" s="650"/>
      <c r="F61" s="650" t="s">
        <v>550</v>
      </c>
      <c r="G61" s="650" t="s">
        <v>550</v>
      </c>
      <c r="H61" s="650" t="s">
        <v>550</v>
      </c>
      <c r="I61" s="651" t="s">
        <v>550</v>
      </c>
      <c r="J61" s="652" t="s">
        <v>1</v>
      </c>
    </row>
    <row r="62" spans="1:10" ht="14.4" customHeight="1" x14ac:dyDescent="0.3">
      <c r="A62" s="648" t="s">
        <v>3306</v>
      </c>
      <c r="B62" s="649" t="s">
        <v>342</v>
      </c>
      <c r="C62" s="650">
        <v>453.79243000000002</v>
      </c>
      <c r="D62" s="650">
        <v>459.86536000000001</v>
      </c>
      <c r="E62" s="650"/>
      <c r="F62" s="650">
        <v>553.87403000000006</v>
      </c>
      <c r="G62" s="650">
        <v>432.30226575711953</v>
      </c>
      <c r="H62" s="650">
        <v>121.57176424288053</v>
      </c>
      <c r="I62" s="651">
        <v>1.2812193547724389</v>
      </c>
      <c r="J62" s="652" t="s">
        <v>1</v>
      </c>
    </row>
    <row r="63" spans="1:10" ht="14.4" customHeight="1" x14ac:dyDescent="0.3">
      <c r="A63" s="648" t="s">
        <v>3306</v>
      </c>
      <c r="B63" s="649" t="s">
        <v>343</v>
      </c>
      <c r="C63" s="650">
        <v>2.2869000000000002</v>
      </c>
      <c r="D63" s="650">
        <v>9.1476000000000006</v>
      </c>
      <c r="E63" s="650"/>
      <c r="F63" s="650">
        <v>0</v>
      </c>
      <c r="G63" s="650">
        <v>0</v>
      </c>
      <c r="H63" s="650">
        <v>0</v>
      </c>
      <c r="I63" s="651" t="s">
        <v>550</v>
      </c>
      <c r="J63" s="652" t="s">
        <v>1</v>
      </c>
    </row>
    <row r="64" spans="1:10" ht="14.4" customHeight="1" x14ac:dyDescent="0.3">
      <c r="A64" s="648" t="s">
        <v>3306</v>
      </c>
      <c r="B64" s="649" t="s">
        <v>344</v>
      </c>
      <c r="C64" s="650">
        <v>56.199930000000002</v>
      </c>
      <c r="D64" s="650">
        <v>38.492319999999999</v>
      </c>
      <c r="E64" s="650"/>
      <c r="F64" s="650">
        <v>20.274360000000001</v>
      </c>
      <c r="G64" s="650">
        <v>50.91895999328149</v>
      </c>
      <c r="H64" s="650">
        <v>-30.644599993281489</v>
      </c>
      <c r="I64" s="651">
        <v>0.39816916925787771</v>
      </c>
      <c r="J64" s="652" t="s">
        <v>1</v>
      </c>
    </row>
    <row r="65" spans="1:10" ht="14.4" customHeight="1" x14ac:dyDescent="0.3">
      <c r="A65" s="648" t="s">
        <v>3306</v>
      </c>
      <c r="B65" s="649" t="s">
        <v>345</v>
      </c>
      <c r="C65" s="650">
        <v>11.495000000000001</v>
      </c>
      <c r="D65" s="650">
        <v>0</v>
      </c>
      <c r="E65" s="650"/>
      <c r="F65" s="650" t="s">
        <v>550</v>
      </c>
      <c r="G65" s="650" t="s">
        <v>550</v>
      </c>
      <c r="H65" s="650" t="s">
        <v>550</v>
      </c>
      <c r="I65" s="651" t="s">
        <v>550</v>
      </c>
      <c r="J65" s="652" t="s">
        <v>1</v>
      </c>
    </row>
    <row r="66" spans="1:10" ht="14.4" customHeight="1" x14ac:dyDescent="0.3">
      <c r="A66" s="648" t="s">
        <v>3306</v>
      </c>
      <c r="B66" s="649" t="s">
        <v>347</v>
      </c>
      <c r="C66" s="650">
        <v>0</v>
      </c>
      <c r="D66" s="650" t="s">
        <v>550</v>
      </c>
      <c r="E66" s="650"/>
      <c r="F66" s="650" t="s">
        <v>550</v>
      </c>
      <c r="G66" s="650" t="s">
        <v>550</v>
      </c>
      <c r="H66" s="650" t="s">
        <v>550</v>
      </c>
      <c r="I66" s="651" t="s">
        <v>550</v>
      </c>
      <c r="J66" s="652" t="s">
        <v>1</v>
      </c>
    </row>
    <row r="67" spans="1:10" ht="14.4" customHeight="1" x14ac:dyDescent="0.3">
      <c r="A67" s="648" t="s">
        <v>3306</v>
      </c>
      <c r="B67" s="649" t="s">
        <v>348</v>
      </c>
      <c r="C67" s="650" t="s">
        <v>550</v>
      </c>
      <c r="D67" s="650">
        <v>0</v>
      </c>
      <c r="E67" s="650"/>
      <c r="F67" s="650" t="s">
        <v>550</v>
      </c>
      <c r="G67" s="650" t="s">
        <v>550</v>
      </c>
      <c r="H67" s="650" t="s">
        <v>550</v>
      </c>
      <c r="I67" s="651" t="s">
        <v>550</v>
      </c>
      <c r="J67" s="652" t="s">
        <v>1</v>
      </c>
    </row>
    <row r="68" spans="1:10" ht="14.4" customHeight="1" x14ac:dyDescent="0.3">
      <c r="A68" s="648" t="s">
        <v>3306</v>
      </c>
      <c r="B68" s="649" t="s">
        <v>349</v>
      </c>
      <c r="C68" s="650">
        <v>67.412999999999997</v>
      </c>
      <c r="D68" s="650">
        <v>128.95188999999999</v>
      </c>
      <c r="E68" s="650"/>
      <c r="F68" s="650">
        <v>77.469369999999998</v>
      </c>
      <c r="G68" s="650">
        <v>145.00001309052499</v>
      </c>
      <c r="H68" s="650">
        <v>-67.53064309052499</v>
      </c>
      <c r="I68" s="651">
        <v>0.53427146900762745</v>
      </c>
      <c r="J68" s="652" t="s">
        <v>1</v>
      </c>
    </row>
    <row r="69" spans="1:10" ht="14.4" customHeight="1" x14ac:dyDescent="0.3">
      <c r="A69" s="648" t="s">
        <v>3306</v>
      </c>
      <c r="B69" s="649" t="s">
        <v>3308</v>
      </c>
      <c r="C69" s="650">
        <v>5684.2161500000029</v>
      </c>
      <c r="D69" s="650">
        <v>6031.3785300000018</v>
      </c>
      <c r="E69" s="650"/>
      <c r="F69" s="650">
        <v>7294.7206999999989</v>
      </c>
      <c r="G69" s="650">
        <v>6725.6126197772937</v>
      </c>
      <c r="H69" s="650">
        <v>569.10808022270521</v>
      </c>
      <c r="I69" s="651">
        <v>1.0846180284825191</v>
      </c>
      <c r="J69" s="652" t="s">
        <v>556</v>
      </c>
    </row>
    <row r="70" spans="1:10" ht="14.4" customHeight="1" x14ac:dyDescent="0.3">
      <c r="A70" s="648" t="s">
        <v>550</v>
      </c>
      <c r="B70" s="649" t="s">
        <v>550</v>
      </c>
      <c r="C70" s="650" t="s">
        <v>550</v>
      </c>
      <c r="D70" s="650" t="s">
        <v>550</v>
      </c>
      <c r="E70" s="650"/>
      <c r="F70" s="650" t="s">
        <v>550</v>
      </c>
      <c r="G70" s="650" t="s">
        <v>550</v>
      </c>
      <c r="H70" s="650" t="s">
        <v>550</v>
      </c>
      <c r="I70" s="651" t="s">
        <v>550</v>
      </c>
      <c r="J70" s="652" t="s">
        <v>557</v>
      </c>
    </row>
    <row r="71" spans="1:10" ht="14.4" customHeight="1" x14ac:dyDescent="0.3">
      <c r="A71" s="648" t="s">
        <v>548</v>
      </c>
      <c r="B71" s="649" t="s">
        <v>551</v>
      </c>
      <c r="C71" s="650">
        <v>6368.8857500000031</v>
      </c>
      <c r="D71" s="650">
        <v>6802.9837100000022</v>
      </c>
      <c r="E71" s="650"/>
      <c r="F71" s="650">
        <v>7907.4998199999991</v>
      </c>
      <c r="G71" s="650">
        <v>7520.7191086066796</v>
      </c>
      <c r="H71" s="650">
        <v>386.78071139331951</v>
      </c>
      <c r="I71" s="651">
        <v>1.0514286873113887</v>
      </c>
      <c r="J71" s="652" t="s">
        <v>552</v>
      </c>
    </row>
  </sheetData>
  <mergeCells count="3">
    <mergeCell ref="A1:I1"/>
    <mergeCell ref="F3:I3"/>
    <mergeCell ref="C4:D4"/>
  </mergeCells>
  <conditionalFormatting sqref="F21 F72:F65537">
    <cfRule type="cellIs" dxfId="42" priority="18" stopIfTrue="1" operator="greaterThan">
      <formula>1</formula>
    </cfRule>
  </conditionalFormatting>
  <conditionalFormatting sqref="H5:H20">
    <cfRule type="expression" dxfId="41" priority="14">
      <formula>$H5&gt;0</formula>
    </cfRule>
  </conditionalFormatting>
  <conditionalFormatting sqref="I5:I20">
    <cfRule type="expression" dxfId="40" priority="15">
      <formula>$I5&gt;1</formula>
    </cfRule>
  </conditionalFormatting>
  <conditionalFormatting sqref="B5:B20">
    <cfRule type="expression" dxfId="39" priority="11">
      <formula>OR($J5="NS",$J5="SumaNS",$J5="Účet")</formula>
    </cfRule>
  </conditionalFormatting>
  <conditionalFormatting sqref="F5:I20 B5:D20">
    <cfRule type="expression" dxfId="38" priority="17">
      <formula>AND($J5&lt;&gt;"",$J5&lt;&gt;"mezeraKL")</formula>
    </cfRule>
  </conditionalFormatting>
  <conditionalFormatting sqref="B5:D20 F5:I20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6" priority="13">
      <formula>OR($J5="SumaNS",$J5="NS")</formula>
    </cfRule>
  </conditionalFormatting>
  <conditionalFormatting sqref="A5:A20">
    <cfRule type="expression" dxfId="35" priority="9">
      <formula>AND($J5&lt;&gt;"mezeraKL",$J5&lt;&gt;"")</formula>
    </cfRule>
  </conditionalFormatting>
  <conditionalFormatting sqref="A5:A20">
    <cfRule type="expression" dxfId="34" priority="10">
      <formula>AND($J5&lt;&gt;"",$J5&lt;&gt;"mezeraKL")</formula>
    </cfRule>
  </conditionalFormatting>
  <conditionalFormatting sqref="H22:H71">
    <cfRule type="expression" dxfId="33" priority="5">
      <formula>$H22&gt;0</formula>
    </cfRule>
  </conditionalFormatting>
  <conditionalFormatting sqref="A22:A71">
    <cfRule type="expression" dxfId="32" priority="2">
      <formula>AND($J22&lt;&gt;"mezeraKL",$J22&lt;&gt;"")</formula>
    </cfRule>
  </conditionalFormatting>
  <conditionalFormatting sqref="I22:I71">
    <cfRule type="expression" dxfId="31" priority="6">
      <formula>$I22&gt;1</formula>
    </cfRule>
  </conditionalFormatting>
  <conditionalFormatting sqref="B22:B71">
    <cfRule type="expression" dxfId="30" priority="1">
      <formula>OR($J22="NS",$J22="SumaNS",$J22="Účet")</formula>
    </cfRule>
  </conditionalFormatting>
  <conditionalFormatting sqref="A22:D71 F22:I71">
    <cfRule type="expression" dxfId="29" priority="8">
      <formula>AND($J22&lt;&gt;"",$J22&lt;&gt;"mezeraKL")</formula>
    </cfRule>
  </conditionalFormatting>
  <conditionalFormatting sqref="B22:D71 F22:I71">
    <cfRule type="expression" dxfId="28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71 F22:I71">
    <cfRule type="expression" dxfId="27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19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5508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312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50.310800301441098</v>
      </c>
      <c r="J3" s="207">
        <f>SUBTOTAL(9,J5:J1048576)</f>
        <v>161889</v>
      </c>
      <c r="K3" s="208">
        <f>SUBTOTAL(9,K5:K1048576)</f>
        <v>8144765.1499999985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548</v>
      </c>
      <c r="B5" s="740" t="s">
        <v>549</v>
      </c>
      <c r="C5" s="743" t="s">
        <v>553</v>
      </c>
      <c r="D5" s="758" t="s">
        <v>2158</v>
      </c>
      <c r="E5" s="743" t="s">
        <v>5479</v>
      </c>
      <c r="F5" s="758" t="s">
        <v>5480</v>
      </c>
      <c r="G5" s="743" t="s">
        <v>3309</v>
      </c>
      <c r="H5" s="743" t="s">
        <v>3310</v>
      </c>
      <c r="I5" s="229">
        <v>2.5049999999999999</v>
      </c>
      <c r="J5" s="229">
        <v>200</v>
      </c>
      <c r="K5" s="753">
        <v>501.4</v>
      </c>
    </row>
    <row r="6" spans="1:11" ht="14.4" customHeight="1" x14ac:dyDescent="0.3">
      <c r="A6" s="664" t="s">
        <v>548</v>
      </c>
      <c r="B6" s="665" t="s">
        <v>549</v>
      </c>
      <c r="C6" s="666" t="s">
        <v>553</v>
      </c>
      <c r="D6" s="667" t="s">
        <v>2158</v>
      </c>
      <c r="E6" s="666" t="s">
        <v>5479</v>
      </c>
      <c r="F6" s="667" t="s">
        <v>5480</v>
      </c>
      <c r="G6" s="666" t="s">
        <v>3311</v>
      </c>
      <c r="H6" s="666" t="s">
        <v>3312</v>
      </c>
      <c r="I6" s="668">
        <v>3.27</v>
      </c>
      <c r="J6" s="668">
        <v>380</v>
      </c>
      <c r="K6" s="669">
        <v>1242.5999999999999</v>
      </c>
    </row>
    <row r="7" spans="1:11" ht="14.4" customHeight="1" x14ac:dyDescent="0.3">
      <c r="A7" s="664" t="s">
        <v>548</v>
      </c>
      <c r="B7" s="665" t="s">
        <v>549</v>
      </c>
      <c r="C7" s="666" t="s">
        <v>553</v>
      </c>
      <c r="D7" s="667" t="s">
        <v>2158</v>
      </c>
      <c r="E7" s="666" t="s">
        <v>5479</v>
      </c>
      <c r="F7" s="667" t="s">
        <v>5480</v>
      </c>
      <c r="G7" s="666" t="s">
        <v>3313</v>
      </c>
      <c r="H7" s="666" t="s">
        <v>3314</v>
      </c>
      <c r="I7" s="668">
        <v>3.97</v>
      </c>
      <c r="J7" s="668">
        <v>600</v>
      </c>
      <c r="K7" s="669">
        <v>2382</v>
      </c>
    </row>
    <row r="8" spans="1:11" ht="14.4" customHeight="1" x14ac:dyDescent="0.3">
      <c r="A8" s="664" t="s">
        <v>548</v>
      </c>
      <c r="B8" s="665" t="s">
        <v>549</v>
      </c>
      <c r="C8" s="666" t="s">
        <v>553</v>
      </c>
      <c r="D8" s="667" t="s">
        <v>2158</v>
      </c>
      <c r="E8" s="666" t="s">
        <v>5479</v>
      </c>
      <c r="F8" s="667" t="s">
        <v>5480</v>
      </c>
      <c r="G8" s="666" t="s">
        <v>3315</v>
      </c>
      <c r="H8" s="666" t="s">
        <v>3316</v>
      </c>
      <c r="I8" s="668">
        <v>10.119999999999999</v>
      </c>
      <c r="J8" s="668">
        <v>210</v>
      </c>
      <c r="K8" s="669">
        <v>2125.1999999999998</v>
      </c>
    </row>
    <row r="9" spans="1:11" ht="14.4" customHeight="1" x14ac:dyDescent="0.3">
      <c r="A9" s="664" t="s">
        <v>548</v>
      </c>
      <c r="B9" s="665" t="s">
        <v>549</v>
      </c>
      <c r="C9" s="666" t="s">
        <v>553</v>
      </c>
      <c r="D9" s="667" t="s">
        <v>2158</v>
      </c>
      <c r="E9" s="666" t="s">
        <v>5479</v>
      </c>
      <c r="F9" s="667" t="s">
        <v>5480</v>
      </c>
      <c r="G9" s="666" t="s">
        <v>3317</v>
      </c>
      <c r="H9" s="666" t="s">
        <v>3318</v>
      </c>
      <c r="I9" s="668">
        <v>28.733333333333334</v>
      </c>
      <c r="J9" s="668">
        <v>225</v>
      </c>
      <c r="K9" s="669">
        <v>6464.7999999999993</v>
      </c>
    </row>
    <row r="10" spans="1:11" ht="14.4" customHeight="1" x14ac:dyDescent="0.3">
      <c r="A10" s="664" t="s">
        <v>548</v>
      </c>
      <c r="B10" s="665" t="s">
        <v>549</v>
      </c>
      <c r="C10" s="666" t="s">
        <v>553</v>
      </c>
      <c r="D10" s="667" t="s">
        <v>2158</v>
      </c>
      <c r="E10" s="666" t="s">
        <v>5479</v>
      </c>
      <c r="F10" s="667" t="s">
        <v>5480</v>
      </c>
      <c r="G10" s="666" t="s">
        <v>3319</v>
      </c>
      <c r="H10" s="666" t="s">
        <v>3320</v>
      </c>
      <c r="I10" s="668">
        <v>6.246666666666667</v>
      </c>
      <c r="J10" s="668">
        <v>300</v>
      </c>
      <c r="K10" s="669">
        <v>1874</v>
      </c>
    </row>
    <row r="11" spans="1:11" ht="14.4" customHeight="1" x14ac:dyDescent="0.3">
      <c r="A11" s="664" t="s">
        <v>548</v>
      </c>
      <c r="B11" s="665" t="s">
        <v>549</v>
      </c>
      <c r="C11" s="666" t="s">
        <v>553</v>
      </c>
      <c r="D11" s="667" t="s">
        <v>2158</v>
      </c>
      <c r="E11" s="666" t="s">
        <v>5479</v>
      </c>
      <c r="F11" s="667" t="s">
        <v>5480</v>
      </c>
      <c r="G11" s="666" t="s">
        <v>3321</v>
      </c>
      <c r="H11" s="666" t="s">
        <v>3322</v>
      </c>
      <c r="I11" s="668">
        <v>3.01</v>
      </c>
      <c r="J11" s="668">
        <v>4480</v>
      </c>
      <c r="K11" s="669">
        <v>13484.8</v>
      </c>
    </row>
    <row r="12" spans="1:11" ht="14.4" customHeight="1" x14ac:dyDescent="0.3">
      <c r="A12" s="664" t="s">
        <v>548</v>
      </c>
      <c r="B12" s="665" t="s">
        <v>549</v>
      </c>
      <c r="C12" s="666" t="s">
        <v>553</v>
      </c>
      <c r="D12" s="667" t="s">
        <v>2158</v>
      </c>
      <c r="E12" s="666" t="s">
        <v>5479</v>
      </c>
      <c r="F12" s="667" t="s">
        <v>5480</v>
      </c>
      <c r="G12" s="666" t="s">
        <v>3323</v>
      </c>
      <c r="H12" s="666" t="s">
        <v>3324</v>
      </c>
      <c r="I12" s="668">
        <v>0.88000000000000012</v>
      </c>
      <c r="J12" s="668">
        <v>3200</v>
      </c>
      <c r="K12" s="669">
        <v>2816</v>
      </c>
    </row>
    <row r="13" spans="1:11" ht="14.4" customHeight="1" x14ac:dyDescent="0.3">
      <c r="A13" s="664" t="s">
        <v>548</v>
      </c>
      <c r="B13" s="665" t="s">
        <v>549</v>
      </c>
      <c r="C13" s="666" t="s">
        <v>553</v>
      </c>
      <c r="D13" s="667" t="s">
        <v>2158</v>
      </c>
      <c r="E13" s="666" t="s">
        <v>5479</v>
      </c>
      <c r="F13" s="667" t="s">
        <v>5480</v>
      </c>
      <c r="G13" s="666" t="s">
        <v>3325</v>
      </c>
      <c r="H13" s="666" t="s">
        <v>3326</v>
      </c>
      <c r="I13" s="668">
        <v>233.79</v>
      </c>
      <c r="J13" s="668">
        <v>5</v>
      </c>
      <c r="K13" s="669">
        <v>1168.93</v>
      </c>
    </row>
    <row r="14" spans="1:11" ht="14.4" customHeight="1" x14ac:dyDescent="0.3">
      <c r="A14" s="664" t="s">
        <v>548</v>
      </c>
      <c r="B14" s="665" t="s">
        <v>549</v>
      </c>
      <c r="C14" s="666" t="s">
        <v>553</v>
      </c>
      <c r="D14" s="667" t="s">
        <v>2158</v>
      </c>
      <c r="E14" s="666" t="s">
        <v>5479</v>
      </c>
      <c r="F14" s="667" t="s">
        <v>5480</v>
      </c>
      <c r="G14" s="666" t="s">
        <v>3327</v>
      </c>
      <c r="H14" s="666" t="s">
        <v>3328</v>
      </c>
      <c r="I14" s="668">
        <v>22.150000000000002</v>
      </c>
      <c r="J14" s="668">
        <v>250</v>
      </c>
      <c r="K14" s="669">
        <v>5537.5</v>
      </c>
    </row>
    <row r="15" spans="1:11" ht="14.4" customHeight="1" x14ac:dyDescent="0.3">
      <c r="A15" s="664" t="s">
        <v>548</v>
      </c>
      <c r="B15" s="665" t="s">
        <v>549</v>
      </c>
      <c r="C15" s="666" t="s">
        <v>553</v>
      </c>
      <c r="D15" s="667" t="s">
        <v>2158</v>
      </c>
      <c r="E15" s="666" t="s">
        <v>5479</v>
      </c>
      <c r="F15" s="667" t="s">
        <v>5480</v>
      </c>
      <c r="G15" s="666" t="s">
        <v>3329</v>
      </c>
      <c r="H15" s="666" t="s">
        <v>3330</v>
      </c>
      <c r="I15" s="668">
        <v>30.176000000000005</v>
      </c>
      <c r="J15" s="668">
        <v>200</v>
      </c>
      <c r="K15" s="669">
        <v>6035.25</v>
      </c>
    </row>
    <row r="16" spans="1:11" ht="14.4" customHeight="1" x14ac:dyDescent="0.3">
      <c r="A16" s="664" t="s">
        <v>548</v>
      </c>
      <c r="B16" s="665" t="s">
        <v>549</v>
      </c>
      <c r="C16" s="666" t="s">
        <v>553</v>
      </c>
      <c r="D16" s="667" t="s">
        <v>2158</v>
      </c>
      <c r="E16" s="666" t="s">
        <v>5479</v>
      </c>
      <c r="F16" s="667" t="s">
        <v>5480</v>
      </c>
      <c r="G16" s="666" t="s">
        <v>3331</v>
      </c>
      <c r="H16" s="666" t="s">
        <v>3332</v>
      </c>
      <c r="I16" s="668">
        <v>1.38</v>
      </c>
      <c r="J16" s="668">
        <v>400</v>
      </c>
      <c r="K16" s="669">
        <v>552</v>
      </c>
    </row>
    <row r="17" spans="1:11" ht="14.4" customHeight="1" x14ac:dyDescent="0.3">
      <c r="A17" s="664" t="s">
        <v>548</v>
      </c>
      <c r="B17" s="665" t="s">
        <v>549</v>
      </c>
      <c r="C17" s="666" t="s">
        <v>553</v>
      </c>
      <c r="D17" s="667" t="s">
        <v>2158</v>
      </c>
      <c r="E17" s="666" t="s">
        <v>5479</v>
      </c>
      <c r="F17" s="667" t="s">
        <v>5480</v>
      </c>
      <c r="G17" s="666" t="s">
        <v>3333</v>
      </c>
      <c r="H17" s="666" t="s">
        <v>3334</v>
      </c>
      <c r="I17" s="668">
        <v>39.105000000000004</v>
      </c>
      <c r="J17" s="668">
        <v>40</v>
      </c>
      <c r="K17" s="669">
        <v>1564.17</v>
      </c>
    </row>
    <row r="18" spans="1:11" ht="14.4" customHeight="1" x14ac:dyDescent="0.3">
      <c r="A18" s="664" t="s">
        <v>548</v>
      </c>
      <c r="B18" s="665" t="s">
        <v>549</v>
      </c>
      <c r="C18" s="666" t="s">
        <v>553</v>
      </c>
      <c r="D18" s="667" t="s">
        <v>2158</v>
      </c>
      <c r="E18" s="666" t="s">
        <v>5479</v>
      </c>
      <c r="F18" s="667" t="s">
        <v>5480</v>
      </c>
      <c r="G18" s="666" t="s">
        <v>3333</v>
      </c>
      <c r="H18" s="666" t="s">
        <v>3335</v>
      </c>
      <c r="I18" s="668">
        <v>39.11</v>
      </c>
      <c r="J18" s="668">
        <v>20</v>
      </c>
      <c r="K18" s="669">
        <v>782.13</v>
      </c>
    </row>
    <row r="19" spans="1:11" ht="14.4" customHeight="1" x14ac:dyDescent="0.3">
      <c r="A19" s="664" t="s">
        <v>548</v>
      </c>
      <c r="B19" s="665" t="s">
        <v>549</v>
      </c>
      <c r="C19" s="666" t="s">
        <v>553</v>
      </c>
      <c r="D19" s="667" t="s">
        <v>2158</v>
      </c>
      <c r="E19" s="666" t="s">
        <v>5479</v>
      </c>
      <c r="F19" s="667" t="s">
        <v>5480</v>
      </c>
      <c r="G19" s="666" t="s">
        <v>3336</v>
      </c>
      <c r="H19" s="666" t="s">
        <v>3337</v>
      </c>
      <c r="I19" s="668">
        <v>0.67</v>
      </c>
      <c r="J19" s="668">
        <v>1500</v>
      </c>
      <c r="K19" s="669">
        <v>1005</v>
      </c>
    </row>
    <row r="20" spans="1:11" ht="14.4" customHeight="1" x14ac:dyDescent="0.3">
      <c r="A20" s="664" t="s">
        <v>548</v>
      </c>
      <c r="B20" s="665" t="s">
        <v>549</v>
      </c>
      <c r="C20" s="666" t="s">
        <v>553</v>
      </c>
      <c r="D20" s="667" t="s">
        <v>2158</v>
      </c>
      <c r="E20" s="666" t="s">
        <v>5479</v>
      </c>
      <c r="F20" s="667" t="s">
        <v>5480</v>
      </c>
      <c r="G20" s="666" t="s">
        <v>3338</v>
      </c>
      <c r="H20" s="666" t="s">
        <v>3339</v>
      </c>
      <c r="I20" s="668">
        <v>4.4800000000000004</v>
      </c>
      <c r="J20" s="668">
        <v>100</v>
      </c>
      <c r="K20" s="669">
        <v>448</v>
      </c>
    </row>
    <row r="21" spans="1:11" ht="14.4" customHeight="1" x14ac:dyDescent="0.3">
      <c r="A21" s="664" t="s">
        <v>548</v>
      </c>
      <c r="B21" s="665" t="s">
        <v>549</v>
      </c>
      <c r="C21" s="666" t="s">
        <v>553</v>
      </c>
      <c r="D21" s="667" t="s">
        <v>2158</v>
      </c>
      <c r="E21" s="666" t="s">
        <v>5479</v>
      </c>
      <c r="F21" s="667" t="s">
        <v>5480</v>
      </c>
      <c r="G21" s="666" t="s">
        <v>3340</v>
      </c>
      <c r="H21" s="666" t="s">
        <v>3341</v>
      </c>
      <c r="I21" s="668">
        <v>8.58</v>
      </c>
      <c r="J21" s="668">
        <v>338</v>
      </c>
      <c r="K21" s="669">
        <v>2900.04</v>
      </c>
    </row>
    <row r="22" spans="1:11" ht="14.4" customHeight="1" x14ac:dyDescent="0.3">
      <c r="A22" s="664" t="s">
        <v>548</v>
      </c>
      <c r="B22" s="665" t="s">
        <v>549</v>
      </c>
      <c r="C22" s="666" t="s">
        <v>553</v>
      </c>
      <c r="D22" s="667" t="s">
        <v>2158</v>
      </c>
      <c r="E22" s="666" t="s">
        <v>5479</v>
      </c>
      <c r="F22" s="667" t="s">
        <v>5480</v>
      </c>
      <c r="G22" s="666" t="s">
        <v>3342</v>
      </c>
      <c r="H22" s="666" t="s">
        <v>3343</v>
      </c>
      <c r="I22" s="668">
        <v>27.875</v>
      </c>
      <c r="J22" s="668">
        <v>25</v>
      </c>
      <c r="K22" s="669">
        <v>696.87</v>
      </c>
    </row>
    <row r="23" spans="1:11" ht="14.4" customHeight="1" x14ac:dyDescent="0.3">
      <c r="A23" s="664" t="s">
        <v>548</v>
      </c>
      <c r="B23" s="665" t="s">
        <v>549</v>
      </c>
      <c r="C23" s="666" t="s">
        <v>553</v>
      </c>
      <c r="D23" s="667" t="s">
        <v>2158</v>
      </c>
      <c r="E23" s="666" t="s">
        <v>5479</v>
      </c>
      <c r="F23" s="667" t="s">
        <v>5480</v>
      </c>
      <c r="G23" s="666" t="s">
        <v>3344</v>
      </c>
      <c r="H23" s="666" t="s">
        <v>3345</v>
      </c>
      <c r="I23" s="668">
        <v>9.02</v>
      </c>
      <c r="J23" s="668">
        <v>240</v>
      </c>
      <c r="K23" s="669">
        <v>2164.8000000000002</v>
      </c>
    </row>
    <row r="24" spans="1:11" ht="14.4" customHeight="1" x14ac:dyDescent="0.3">
      <c r="A24" s="664" t="s">
        <v>548</v>
      </c>
      <c r="B24" s="665" t="s">
        <v>549</v>
      </c>
      <c r="C24" s="666" t="s">
        <v>553</v>
      </c>
      <c r="D24" s="667" t="s">
        <v>2158</v>
      </c>
      <c r="E24" s="666" t="s">
        <v>5479</v>
      </c>
      <c r="F24" s="667" t="s">
        <v>5480</v>
      </c>
      <c r="G24" s="666" t="s">
        <v>3346</v>
      </c>
      <c r="H24" s="666" t="s">
        <v>3347</v>
      </c>
      <c r="I24" s="668">
        <v>1.1719999999999999</v>
      </c>
      <c r="J24" s="668">
        <v>2000</v>
      </c>
      <c r="K24" s="669">
        <v>2344</v>
      </c>
    </row>
    <row r="25" spans="1:11" ht="14.4" customHeight="1" x14ac:dyDescent="0.3">
      <c r="A25" s="664" t="s">
        <v>548</v>
      </c>
      <c r="B25" s="665" t="s">
        <v>549</v>
      </c>
      <c r="C25" s="666" t="s">
        <v>553</v>
      </c>
      <c r="D25" s="667" t="s">
        <v>2158</v>
      </c>
      <c r="E25" s="666" t="s">
        <v>5479</v>
      </c>
      <c r="F25" s="667" t="s">
        <v>5480</v>
      </c>
      <c r="G25" s="666" t="s">
        <v>3348</v>
      </c>
      <c r="H25" s="666" t="s">
        <v>3349</v>
      </c>
      <c r="I25" s="668">
        <v>0.85833333333333339</v>
      </c>
      <c r="J25" s="668">
        <v>800</v>
      </c>
      <c r="K25" s="669">
        <v>687</v>
      </c>
    </row>
    <row r="26" spans="1:11" ht="14.4" customHeight="1" x14ac:dyDescent="0.3">
      <c r="A26" s="664" t="s">
        <v>548</v>
      </c>
      <c r="B26" s="665" t="s">
        <v>549</v>
      </c>
      <c r="C26" s="666" t="s">
        <v>553</v>
      </c>
      <c r="D26" s="667" t="s">
        <v>2158</v>
      </c>
      <c r="E26" s="666" t="s">
        <v>5479</v>
      </c>
      <c r="F26" s="667" t="s">
        <v>5480</v>
      </c>
      <c r="G26" s="666" t="s">
        <v>3350</v>
      </c>
      <c r="H26" s="666" t="s">
        <v>3351</v>
      </c>
      <c r="I26" s="668">
        <v>1.5183333333333333</v>
      </c>
      <c r="J26" s="668">
        <v>650</v>
      </c>
      <c r="K26" s="669">
        <v>986.5</v>
      </c>
    </row>
    <row r="27" spans="1:11" ht="14.4" customHeight="1" x14ac:dyDescent="0.3">
      <c r="A27" s="664" t="s">
        <v>548</v>
      </c>
      <c r="B27" s="665" t="s">
        <v>549</v>
      </c>
      <c r="C27" s="666" t="s">
        <v>553</v>
      </c>
      <c r="D27" s="667" t="s">
        <v>2158</v>
      </c>
      <c r="E27" s="666" t="s">
        <v>5479</v>
      </c>
      <c r="F27" s="667" t="s">
        <v>5480</v>
      </c>
      <c r="G27" s="666" t="s">
        <v>3352</v>
      </c>
      <c r="H27" s="666" t="s">
        <v>3353</v>
      </c>
      <c r="I27" s="668">
        <v>3.3650000000000002</v>
      </c>
      <c r="J27" s="668">
        <v>200</v>
      </c>
      <c r="K27" s="669">
        <v>673</v>
      </c>
    </row>
    <row r="28" spans="1:11" ht="14.4" customHeight="1" x14ac:dyDescent="0.3">
      <c r="A28" s="664" t="s">
        <v>548</v>
      </c>
      <c r="B28" s="665" t="s">
        <v>549</v>
      </c>
      <c r="C28" s="666" t="s">
        <v>553</v>
      </c>
      <c r="D28" s="667" t="s">
        <v>2158</v>
      </c>
      <c r="E28" s="666" t="s">
        <v>5479</v>
      </c>
      <c r="F28" s="667" t="s">
        <v>5480</v>
      </c>
      <c r="G28" s="666" t="s">
        <v>3352</v>
      </c>
      <c r="H28" s="666" t="s">
        <v>3354</v>
      </c>
      <c r="I28" s="668">
        <v>3.3699999999999997</v>
      </c>
      <c r="J28" s="668">
        <v>200</v>
      </c>
      <c r="K28" s="669">
        <v>674</v>
      </c>
    </row>
    <row r="29" spans="1:11" ht="14.4" customHeight="1" x14ac:dyDescent="0.3">
      <c r="A29" s="664" t="s">
        <v>548</v>
      </c>
      <c r="B29" s="665" t="s">
        <v>549</v>
      </c>
      <c r="C29" s="666" t="s">
        <v>553</v>
      </c>
      <c r="D29" s="667" t="s">
        <v>2158</v>
      </c>
      <c r="E29" s="666" t="s">
        <v>5479</v>
      </c>
      <c r="F29" s="667" t="s">
        <v>5480</v>
      </c>
      <c r="G29" s="666" t="s">
        <v>3355</v>
      </c>
      <c r="H29" s="666" t="s">
        <v>3356</v>
      </c>
      <c r="I29" s="668">
        <v>687.43083333333334</v>
      </c>
      <c r="J29" s="668">
        <v>76</v>
      </c>
      <c r="K29" s="669">
        <v>52320.84</v>
      </c>
    </row>
    <row r="30" spans="1:11" ht="14.4" customHeight="1" x14ac:dyDescent="0.3">
      <c r="A30" s="664" t="s">
        <v>548</v>
      </c>
      <c r="B30" s="665" t="s">
        <v>549</v>
      </c>
      <c r="C30" s="666" t="s">
        <v>553</v>
      </c>
      <c r="D30" s="667" t="s">
        <v>2158</v>
      </c>
      <c r="E30" s="666" t="s">
        <v>5479</v>
      </c>
      <c r="F30" s="667" t="s">
        <v>5480</v>
      </c>
      <c r="G30" s="666" t="s">
        <v>3357</v>
      </c>
      <c r="H30" s="666" t="s">
        <v>3358</v>
      </c>
      <c r="I30" s="668">
        <v>903.81571428571431</v>
      </c>
      <c r="J30" s="668">
        <v>38</v>
      </c>
      <c r="K30" s="669">
        <v>34388.730000000003</v>
      </c>
    </row>
    <row r="31" spans="1:11" ht="14.4" customHeight="1" x14ac:dyDescent="0.3">
      <c r="A31" s="664" t="s">
        <v>548</v>
      </c>
      <c r="B31" s="665" t="s">
        <v>549</v>
      </c>
      <c r="C31" s="666" t="s">
        <v>553</v>
      </c>
      <c r="D31" s="667" t="s">
        <v>2158</v>
      </c>
      <c r="E31" s="666" t="s">
        <v>5479</v>
      </c>
      <c r="F31" s="667" t="s">
        <v>5480</v>
      </c>
      <c r="G31" s="666" t="s">
        <v>3359</v>
      </c>
      <c r="H31" s="666" t="s">
        <v>3360</v>
      </c>
      <c r="I31" s="668">
        <v>1090.154</v>
      </c>
      <c r="J31" s="668">
        <v>20</v>
      </c>
      <c r="K31" s="669">
        <v>21824.409999999996</v>
      </c>
    </row>
    <row r="32" spans="1:11" ht="14.4" customHeight="1" x14ac:dyDescent="0.3">
      <c r="A32" s="664" t="s">
        <v>548</v>
      </c>
      <c r="B32" s="665" t="s">
        <v>549</v>
      </c>
      <c r="C32" s="666" t="s">
        <v>553</v>
      </c>
      <c r="D32" s="667" t="s">
        <v>2158</v>
      </c>
      <c r="E32" s="666" t="s">
        <v>5479</v>
      </c>
      <c r="F32" s="667" t="s">
        <v>5480</v>
      </c>
      <c r="G32" s="666" t="s">
        <v>3361</v>
      </c>
      <c r="H32" s="666" t="s">
        <v>3362</v>
      </c>
      <c r="I32" s="668">
        <v>2.67</v>
      </c>
      <c r="J32" s="668">
        <v>15</v>
      </c>
      <c r="K32" s="669">
        <v>40.049999999999997</v>
      </c>
    </row>
    <row r="33" spans="1:11" ht="14.4" customHeight="1" x14ac:dyDescent="0.3">
      <c r="A33" s="664" t="s">
        <v>548</v>
      </c>
      <c r="B33" s="665" t="s">
        <v>549</v>
      </c>
      <c r="C33" s="666" t="s">
        <v>553</v>
      </c>
      <c r="D33" s="667" t="s">
        <v>2158</v>
      </c>
      <c r="E33" s="666" t="s">
        <v>5479</v>
      </c>
      <c r="F33" s="667" t="s">
        <v>5480</v>
      </c>
      <c r="G33" s="666" t="s">
        <v>3363</v>
      </c>
      <c r="H33" s="666" t="s">
        <v>3364</v>
      </c>
      <c r="I33" s="668">
        <v>314.8</v>
      </c>
      <c r="J33" s="668">
        <v>1</v>
      </c>
      <c r="K33" s="669">
        <v>314.8</v>
      </c>
    </row>
    <row r="34" spans="1:11" ht="14.4" customHeight="1" x14ac:dyDescent="0.3">
      <c r="A34" s="664" t="s">
        <v>548</v>
      </c>
      <c r="B34" s="665" t="s">
        <v>549</v>
      </c>
      <c r="C34" s="666" t="s">
        <v>553</v>
      </c>
      <c r="D34" s="667" t="s">
        <v>2158</v>
      </c>
      <c r="E34" s="666" t="s">
        <v>5479</v>
      </c>
      <c r="F34" s="667" t="s">
        <v>5480</v>
      </c>
      <c r="G34" s="666" t="s">
        <v>3365</v>
      </c>
      <c r="H34" s="666" t="s">
        <v>3366</v>
      </c>
      <c r="I34" s="668">
        <v>594.28222222222212</v>
      </c>
      <c r="J34" s="668">
        <v>36</v>
      </c>
      <c r="K34" s="669">
        <v>21408.5</v>
      </c>
    </row>
    <row r="35" spans="1:11" ht="14.4" customHeight="1" x14ac:dyDescent="0.3">
      <c r="A35" s="664" t="s">
        <v>548</v>
      </c>
      <c r="B35" s="665" t="s">
        <v>549</v>
      </c>
      <c r="C35" s="666" t="s">
        <v>553</v>
      </c>
      <c r="D35" s="667" t="s">
        <v>2158</v>
      </c>
      <c r="E35" s="666" t="s">
        <v>5479</v>
      </c>
      <c r="F35" s="667" t="s">
        <v>5480</v>
      </c>
      <c r="G35" s="666" t="s">
        <v>3367</v>
      </c>
      <c r="H35" s="666" t="s">
        <v>3368</v>
      </c>
      <c r="I35" s="668">
        <v>545.47125000000005</v>
      </c>
      <c r="J35" s="668">
        <v>36</v>
      </c>
      <c r="K35" s="669">
        <v>19482.68</v>
      </c>
    </row>
    <row r="36" spans="1:11" ht="14.4" customHeight="1" x14ac:dyDescent="0.3">
      <c r="A36" s="664" t="s">
        <v>548</v>
      </c>
      <c r="B36" s="665" t="s">
        <v>549</v>
      </c>
      <c r="C36" s="666" t="s">
        <v>553</v>
      </c>
      <c r="D36" s="667" t="s">
        <v>2158</v>
      </c>
      <c r="E36" s="666" t="s">
        <v>5479</v>
      </c>
      <c r="F36" s="667" t="s">
        <v>5480</v>
      </c>
      <c r="G36" s="666" t="s">
        <v>3369</v>
      </c>
      <c r="H36" s="666" t="s">
        <v>3370</v>
      </c>
      <c r="I36" s="668">
        <v>0.38</v>
      </c>
      <c r="J36" s="668">
        <v>15</v>
      </c>
      <c r="K36" s="669">
        <v>5.7</v>
      </c>
    </row>
    <row r="37" spans="1:11" ht="14.4" customHeight="1" x14ac:dyDescent="0.3">
      <c r="A37" s="664" t="s">
        <v>548</v>
      </c>
      <c r="B37" s="665" t="s">
        <v>549</v>
      </c>
      <c r="C37" s="666" t="s">
        <v>553</v>
      </c>
      <c r="D37" s="667" t="s">
        <v>2158</v>
      </c>
      <c r="E37" s="666" t="s">
        <v>5479</v>
      </c>
      <c r="F37" s="667" t="s">
        <v>5480</v>
      </c>
      <c r="G37" s="666" t="s">
        <v>3371</v>
      </c>
      <c r="H37" s="666" t="s">
        <v>3372</v>
      </c>
      <c r="I37" s="668">
        <v>1.18</v>
      </c>
      <c r="J37" s="668">
        <v>300</v>
      </c>
      <c r="K37" s="669">
        <v>354</v>
      </c>
    </row>
    <row r="38" spans="1:11" ht="14.4" customHeight="1" x14ac:dyDescent="0.3">
      <c r="A38" s="664" t="s">
        <v>548</v>
      </c>
      <c r="B38" s="665" t="s">
        <v>549</v>
      </c>
      <c r="C38" s="666" t="s">
        <v>553</v>
      </c>
      <c r="D38" s="667" t="s">
        <v>2158</v>
      </c>
      <c r="E38" s="666" t="s">
        <v>5481</v>
      </c>
      <c r="F38" s="667" t="s">
        <v>5482</v>
      </c>
      <c r="G38" s="666" t="s">
        <v>3373</v>
      </c>
      <c r="H38" s="666" t="s">
        <v>3374</v>
      </c>
      <c r="I38" s="668">
        <v>2.75</v>
      </c>
      <c r="J38" s="668">
        <v>57</v>
      </c>
      <c r="K38" s="669">
        <v>156.75</v>
      </c>
    </row>
    <row r="39" spans="1:11" ht="14.4" customHeight="1" x14ac:dyDescent="0.3">
      <c r="A39" s="664" t="s">
        <v>548</v>
      </c>
      <c r="B39" s="665" t="s">
        <v>549</v>
      </c>
      <c r="C39" s="666" t="s">
        <v>553</v>
      </c>
      <c r="D39" s="667" t="s">
        <v>2158</v>
      </c>
      <c r="E39" s="666" t="s">
        <v>5481</v>
      </c>
      <c r="F39" s="667" t="s">
        <v>5482</v>
      </c>
      <c r="G39" s="666" t="s">
        <v>3375</v>
      </c>
      <c r="H39" s="666" t="s">
        <v>3376</v>
      </c>
      <c r="I39" s="668">
        <v>11.14</v>
      </c>
      <c r="J39" s="668">
        <v>100</v>
      </c>
      <c r="K39" s="669">
        <v>1114</v>
      </c>
    </row>
    <row r="40" spans="1:11" ht="14.4" customHeight="1" x14ac:dyDescent="0.3">
      <c r="A40" s="664" t="s">
        <v>548</v>
      </c>
      <c r="B40" s="665" t="s">
        <v>549</v>
      </c>
      <c r="C40" s="666" t="s">
        <v>553</v>
      </c>
      <c r="D40" s="667" t="s">
        <v>2158</v>
      </c>
      <c r="E40" s="666" t="s">
        <v>5481</v>
      </c>
      <c r="F40" s="667" t="s">
        <v>5482</v>
      </c>
      <c r="G40" s="666" t="s">
        <v>3377</v>
      </c>
      <c r="H40" s="666" t="s">
        <v>3378</v>
      </c>
      <c r="I40" s="668">
        <v>2.75</v>
      </c>
      <c r="J40" s="668">
        <v>2100</v>
      </c>
      <c r="K40" s="669">
        <v>5775</v>
      </c>
    </row>
    <row r="41" spans="1:11" ht="14.4" customHeight="1" x14ac:dyDescent="0.3">
      <c r="A41" s="664" t="s">
        <v>548</v>
      </c>
      <c r="B41" s="665" t="s">
        <v>549</v>
      </c>
      <c r="C41" s="666" t="s">
        <v>553</v>
      </c>
      <c r="D41" s="667" t="s">
        <v>2158</v>
      </c>
      <c r="E41" s="666" t="s">
        <v>5481</v>
      </c>
      <c r="F41" s="667" t="s">
        <v>5482</v>
      </c>
      <c r="G41" s="666" t="s">
        <v>3379</v>
      </c>
      <c r="H41" s="666" t="s">
        <v>3380</v>
      </c>
      <c r="I41" s="668">
        <v>1.0900000000000001</v>
      </c>
      <c r="J41" s="668">
        <v>3200</v>
      </c>
      <c r="K41" s="669">
        <v>3488</v>
      </c>
    </row>
    <row r="42" spans="1:11" ht="14.4" customHeight="1" x14ac:dyDescent="0.3">
      <c r="A42" s="664" t="s">
        <v>548</v>
      </c>
      <c r="B42" s="665" t="s">
        <v>549</v>
      </c>
      <c r="C42" s="666" t="s">
        <v>553</v>
      </c>
      <c r="D42" s="667" t="s">
        <v>2158</v>
      </c>
      <c r="E42" s="666" t="s">
        <v>5481</v>
      </c>
      <c r="F42" s="667" t="s">
        <v>5482</v>
      </c>
      <c r="G42" s="666" t="s">
        <v>3381</v>
      </c>
      <c r="H42" s="666" t="s">
        <v>3382</v>
      </c>
      <c r="I42" s="668">
        <v>1.6759999999999997</v>
      </c>
      <c r="J42" s="668">
        <v>2000</v>
      </c>
      <c r="K42" s="669">
        <v>3353</v>
      </c>
    </row>
    <row r="43" spans="1:11" ht="14.4" customHeight="1" x14ac:dyDescent="0.3">
      <c r="A43" s="664" t="s">
        <v>548</v>
      </c>
      <c r="B43" s="665" t="s">
        <v>549</v>
      </c>
      <c r="C43" s="666" t="s">
        <v>553</v>
      </c>
      <c r="D43" s="667" t="s">
        <v>2158</v>
      </c>
      <c r="E43" s="666" t="s">
        <v>5481</v>
      </c>
      <c r="F43" s="667" t="s">
        <v>5482</v>
      </c>
      <c r="G43" s="666" t="s">
        <v>3383</v>
      </c>
      <c r="H43" s="666" t="s">
        <v>3384</v>
      </c>
      <c r="I43" s="668">
        <v>0.47749999999999998</v>
      </c>
      <c r="J43" s="668">
        <v>500</v>
      </c>
      <c r="K43" s="669">
        <v>239</v>
      </c>
    </row>
    <row r="44" spans="1:11" ht="14.4" customHeight="1" x14ac:dyDescent="0.3">
      <c r="A44" s="664" t="s">
        <v>548</v>
      </c>
      <c r="B44" s="665" t="s">
        <v>549</v>
      </c>
      <c r="C44" s="666" t="s">
        <v>553</v>
      </c>
      <c r="D44" s="667" t="s">
        <v>2158</v>
      </c>
      <c r="E44" s="666" t="s">
        <v>5481</v>
      </c>
      <c r="F44" s="667" t="s">
        <v>5482</v>
      </c>
      <c r="G44" s="666" t="s">
        <v>3385</v>
      </c>
      <c r="H44" s="666" t="s">
        <v>3386</v>
      </c>
      <c r="I44" s="668">
        <v>0.67</v>
      </c>
      <c r="J44" s="668">
        <v>4800</v>
      </c>
      <c r="K44" s="669">
        <v>3216</v>
      </c>
    </row>
    <row r="45" spans="1:11" ht="14.4" customHeight="1" x14ac:dyDescent="0.3">
      <c r="A45" s="664" t="s">
        <v>548</v>
      </c>
      <c r="B45" s="665" t="s">
        <v>549</v>
      </c>
      <c r="C45" s="666" t="s">
        <v>553</v>
      </c>
      <c r="D45" s="667" t="s">
        <v>2158</v>
      </c>
      <c r="E45" s="666" t="s">
        <v>5481</v>
      </c>
      <c r="F45" s="667" t="s">
        <v>5482</v>
      </c>
      <c r="G45" s="666" t="s">
        <v>3387</v>
      </c>
      <c r="H45" s="666" t="s">
        <v>3388</v>
      </c>
      <c r="I45" s="668">
        <v>6.29</v>
      </c>
      <c r="J45" s="668">
        <v>10</v>
      </c>
      <c r="K45" s="669">
        <v>62.9</v>
      </c>
    </row>
    <row r="46" spans="1:11" ht="14.4" customHeight="1" x14ac:dyDescent="0.3">
      <c r="A46" s="664" t="s">
        <v>548</v>
      </c>
      <c r="B46" s="665" t="s">
        <v>549</v>
      </c>
      <c r="C46" s="666" t="s">
        <v>553</v>
      </c>
      <c r="D46" s="667" t="s">
        <v>2158</v>
      </c>
      <c r="E46" s="666" t="s">
        <v>5481</v>
      </c>
      <c r="F46" s="667" t="s">
        <v>5482</v>
      </c>
      <c r="G46" s="666" t="s">
        <v>3389</v>
      </c>
      <c r="H46" s="666" t="s">
        <v>3390</v>
      </c>
      <c r="I46" s="668">
        <v>6.23</v>
      </c>
      <c r="J46" s="668">
        <v>30</v>
      </c>
      <c r="K46" s="669">
        <v>186.9</v>
      </c>
    </row>
    <row r="47" spans="1:11" ht="14.4" customHeight="1" x14ac:dyDescent="0.3">
      <c r="A47" s="664" t="s">
        <v>548</v>
      </c>
      <c r="B47" s="665" t="s">
        <v>549</v>
      </c>
      <c r="C47" s="666" t="s">
        <v>553</v>
      </c>
      <c r="D47" s="667" t="s">
        <v>2158</v>
      </c>
      <c r="E47" s="666" t="s">
        <v>5481</v>
      </c>
      <c r="F47" s="667" t="s">
        <v>5482</v>
      </c>
      <c r="G47" s="666" t="s">
        <v>3391</v>
      </c>
      <c r="H47" s="666" t="s">
        <v>3392</v>
      </c>
      <c r="I47" s="668">
        <v>81.73</v>
      </c>
      <c r="J47" s="668">
        <v>45</v>
      </c>
      <c r="K47" s="669">
        <v>3677.85</v>
      </c>
    </row>
    <row r="48" spans="1:11" ht="14.4" customHeight="1" x14ac:dyDescent="0.3">
      <c r="A48" s="664" t="s">
        <v>548</v>
      </c>
      <c r="B48" s="665" t="s">
        <v>549</v>
      </c>
      <c r="C48" s="666" t="s">
        <v>553</v>
      </c>
      <c r="D48" s="667" t="s">
        <v>2158</v>
      </c>
      <c r="E48" s="666" t="s">
        <v>5481</v>
      </c>
      <c r="F48" s="667" t="s">
        <v>5482</v>
      </c>
      <c r="G48" s="666" t="s">
        <v>3393</v>
      </c>
      <c r="H48" s="666" t="s">
        <v>3394</v>
      </c>
      <c r="I48" s="668">
        <v>6.17</v>
      </c>
      <c r="J48" s="668">
        <v>50</v>
      </c>
      <c r="K48" s="669">
        <v>308.5</v>
      </c>
    </row>
    <row r="49" spans="1:11" ht="14.4" customHeight="1" x14ac:dyDescent="0.3">
      <c r="A49" s="664" t="s">
        <v>548</v>
      </c>
      <c r="B49" s="665" t="s">
        <v>549</v>
      </c>
      <c r="C49" s="666" t="s">
        <v>553</v>
      </c>
      <c r="D49" s="667" t="s">
        <v>2158</v>
      </c>
      <c r="E49" s="666" t="s">
        <v>5481</v>
      </c>
      <c r="F49" s="667" t="s">
        <v>5482</v>
      </c>
      <c r="G49" s="666" t="s">
        <v>3395</v>
      </c>
      <c r="H49" s="666" t="s">
        <v>3396</v>
      </c>
      <c r="I49" s="668">
        <v>1.9866666666666666</v>
      </c>
      <c r="J49" s="668">
        <v>400</v>
      </c>
      <c r="K49" s="669">
        <v>794.5</v>
      </c>
    </row>
    <row r="50" spans="1:11" ht="14.4" customHeight="1" x14ac:dyDescent="0.3">
      <c r="A50" s="664" t="s">
        <v>548</v>
      </c>
      <c r="B50" s="665" t="s">
        <v>549</v>
      </c>
      <c r="C50" s="666" t="s">
        <v>553</v>
      </c>
      <c r="D50" s="667" t="s">
        <v>2158</v>
      </c>
      <c r="E50" s="666" t="s">
        <v>5481</v>
      </c>
      <c r="F50" s="667" t="s">
        <v>5482</v>
      </c>
      <c r="G50" s="666" t="s">
        <v>3397</v>
      </c>
      <c r="H50" s="666" t="s">
        <v>3398</v>
      </c>
      <c r="I50" s="668">
        <v>2.0299999999999998</v>
      </c>
      <c r="J50" s="668">
        <v>50</v>
      </c>
      <c r="K50" s="669">
        <v>101.5</v>
      </c>
    </row>
    <row r="51" spans="1:11" ht="14.4" customHeight="1" x14ac:dyDescent="0.3">
      <c r="A51" s="664" t="s">
        <v>548</v>
      </c>
      <c r="B51" s="665" t="s">
        <v>549</v>
      </c>
      <c r="C51" s="666" t="s">
        <v>553</v>
      </c>
      <c r="D51" s="667" t="s">
        <v>2158</v>
      </c>
      <c r="E51" s="666" t="s">
        <v>5481</v>
      </c>
      <c r="F51" s="667" t="s">
        <v>5482</v>
      </c>
      <c r="G51" s="666" t="s">
        <v>3399</v>
      </c>
      <c r="H51" s="666" t="s">
        <v>3400</v>
      </c>
      <c r="I51" s="668">
        <v>3.1</v>
      </c>
      <c r="J51" s="668">
        <v>50</v>
      </c>
      <c r="K51" s="669">
        <v>155</v>
      </c>
    </row>
    <row r="52" spans="1:11" ht="14.4" customHeight="1" x14ac:dyDescent="0.3">
      <c r="A52" s="664" t="s">
        <v>548</v>
      </c>
      <c r="B52" s="665" t="s">
        <v>549</v>
      </c>
      <c r="C52" s="666" t="s">
        <v>553</v>
      </c>
      <c r="D52" s="667" t="s">
        <v>2158</v>
      </c>
      <c r="E52" s="666" t="s">
        <v>5481</v>
      </c>
      <c r="F52" s="667" t="s">
        <v>5482</v>
      </c>
      <c r="G52" s="666" t="s">
        <v>3401</v>
      </c>
      <c r="H52" s="666" t="s">
        <v>3402</v>
      </c>
      <c r="I52" s="668">
        <v>1.93</v>
      </c>
      <c r="J52" s="668">
        <v>50</v>
      </c>
      <c r="K52" s="669">
        <v>96.5</v>
      </c>
    </row>
    <row r="53" spans="1:11" ht="14.4" customHeight="1" x14ac:dyDescent="0.3">
      <c r="A53" s="664" t="s">
        <v>548</v>
      </c>
      <c r="B53" s="665" t="s">
        <v>549</v>
      </c>
      <c r="C53" s="666" t="s">
        <v>553</v>
      </c>
      <c r="D53" s="667" t="s">
        <v>2158</v>
      </c>
      <c r="E53" s="666" t="s">
        <v>5481</v>
      </c>
      <c r="F53" s="667" t="s">
        <v>5482</v>
      </c>
      <c r="G53" s="666" t="s">
        <v>3403</v>
      </c>
      <c r="H53" s="666" t="s">
        <v>3404</v>
      </c>
      <c r="I53" s="668">
        <v>0.01</v>
      </c>
      <c r="J53" s="668">
        <v>130</v>
      </c>
      <c r="K53" s="669">
        <v>1.3</v>
      </c>
    </row>
    <row r="54" spans="1:11" ht="14.4" customHeight="1" x14ac:dyDescent="0.3">
      <c r="A54" s="664" t="s">
        <v>548</v>
      </c>
      <c r="B54" s="665" t="s">
        <v>549</v>
      </c>
      <c r="C54" s="666" t="s">
        <v>553</v>
      </c>
      <c r="D54" s="667" t="s">
        <v>2158</v>
      </c>
      <c r="E54" s="666" t="s">
        <v>5481</v>
      </c>
      <c r="F54" s="667" t="s">
        <v>5482</v>
      </c>
      <c r="G54" s="666" t="s">
        <v>3405</v>
      </c>
      <c r="H54" s="666" t="s">
        <v>3406</v>
      </c>
      <c r="I54" s="668">
        <v>3.0700000000000003</v>
      </c>
      <c r="J54" s="668">
        <v>150</v>
      </c>
      <c r="K54" s="669">
        <v>460.5</v>
      </c>
    </row>
    <row r="55" spans="1:11" ht="14.4" customHeight="1" x14ac:dyDescent="0.3">
      <c r="A55" s="664" t="s">
        <v>548</v>
      </c>
      <c r="B55" s="665" t="s">
        <v>549</v>
      </c>
      <c r="C55" s="666" t="s">
        <v>553</v>
      </c>
      <c r="D55" s="667" t="s">
        <v>2158</v>
      </c>
      <c r="E55" s="666" t="s">
        <v>5481</v>
      </c>
      <c r="F55" s="667" t="s">
        <v>5482</v>
      </c>
      <c r="G55" s="666" t="s">
        <v>3407</v>
      </c>
      <c r="H55" s="666" t="s">
        <v>3408</v>
      </c>
      <c r="I55" s="668">
        <v>2.1666666666666665</v>
      </c>
      <c r="J55" s="668">
        <v>150</v>
      </c>
      <c r="K55" s="669">
        <v>325</v>
      </c>
    </row>
    <row r="56" spans="1:11" ht="14.4" customHeight="1" x14ac:dyDescent="0.3">
      <c r="A56" s="664" t="s">
        <v>548</v>
      </c>
      <c r="B56" s="665" t="s">
        <v>549</v>
      </c>
      <c r="C56" s="666" t="s">
        <v>553</v>
      </c>
      <c r="D56" s="667" t="s">
        <v>2158</v>
      </c>
      <c r="E56" s="666" t="s">
        <v>5481</v>
      </c>
      <c r="F56" s="667" t="s">
        <v>5482</v>
      </c>
      <c r="G56" s="666" t="s">
        <v>3409</v>
      </c>
      <c r="H56" s="666" t="s">
        <v>3410</v>
      </c>
      <c r="I56" s="668">
        <v>2.7</v>
      </c>
      <c r="J56" s="668">
        <v>100</v>
      </c>
      <c r="K56" s="669">
        <v>270</v>
      </c>
    </row>
    <row r="57" spans="1:11" ht="14.4" customHeight="1" x14ac:dyDescent="0.3">
      <c r="A57" s="664" t="s">
        <v>548</v>
      </c>
      <c r="B57" s="665" t="s">
        <v>549</v>
      </c>
      <c r="C57" s="666" t="s">
        <v>553</v>
      </c>
      <c r="D57" s="667" t="s">
        <v>2158</v>
      </c>
      <c r="E57" s="666" t="s">
        <v>5481</v>
      </c>
      <c r="F57" s="667" t="s">
        <v>5482</v>
      </c>
      <c r="G57" s="666" t="s">
        <v>3411</v>
      </c>
      <c r="H57" s="666" t="s">
        <v>3412</v>
      </c>
      <c r="I57" s="668">
        <v>3.9950000000000001</v>
      </c>
      <c r="J57" s="668">
        <v>25</v>
      </c>
      <c r="K57" s="669">
        <v>99.9</v>
      </c>
    </row>
    <row r="58" spans="1:11" ht="14.4" customHeight="1" x14ac:dyDescent="0.3">
      <c r="A58" s="664" t="s">
        <v>548</v>
      </c>
      <c r="B58" s="665" t="s">
        <v>549</v>
      </c>
      <c r="C58" s="666" t="s">
        <v>553</v>
      </c>
      <c r="D58" s="667" t="s">
        <v>2158</v>
      </c>
      <c r="E58" s="666" t="s">
        <v>5481</v>
      </c>
      <c r="F58" s="667" t="s">
        <v>5482</v>
      </c>
      <c r="G58" s="666" t="s">
        <v>3413</v>
      </c>
      <c r="H58" s="666" t="s">
        <v>3414</v>
      </c>
      <c r="I58" s="668">
        <v>2.1733333333333333</v>
      </c>
      <c r="J58" s="668">
        <v>300</v>
      </c>
      <c r="K58" s="669">
        <v>652</v>
      </c>
    </row>
    <row r="59" spans="1:11" ht="14.4" customHeight="1" x14ac:dyDescent="0.3">
      <c r="A59" s="664" t="s">
        <v>548</v>
      </c>
      <c r="B59" s="665" t="s">
        <v>549</v>
      </c>
      <c r="C59" s="666" t="s">
        <v>553</v>
      </c>
      <c r="D59" s="667" t="s">
        <v>2158</v>
      </c>
      <c r="E59" s="666" t="s">
        <v>5481</v>
      </c>
      <c r="F59" s="667" t="s">
        <v>5482</v>
      </c>
      <c r="G59" s="666" t="s">
        <v>3415</v>
      </c>
      <c r="H59" s="666" t="s">
        <v>3416</v>
      </c>
      <c r="I59" s="668">
        <v>127.05</v>
      </c>
      <c r="J59" s="668">
        <v>2</v>
      </c>
      <c r="K59" s="669">
        <v>254.1</v>
      </c>
    </row>
    <row r="60" spans="1:11" ht="14.4" customHeight="1" x14ac:dyDescent="0.3">
      <c r="A60" s="664" t="s">
        <v>548</v>
      </c>
      <c r="B60" s="665" t="s">
        <v>549</v>
      </c>
      <c r="C60" s="666" t="s">
        <v>553</v>
      </c>
      <c r="D60" s="667" t="s">
        <v>2158</v>
      </c>
      <c r="E60" s="666" t="s">
        <v>5481</v>
      </c>
      <c r="F60" s="667" t="s">
        <v>5482</v>
      </c>
      <c r="G60" s="666" t="s">
        <v>3417</v>
      </c>
      <c r="H60" s="666" t="s">
        <v>3418</v>
      </c>
      <c r="I60" s="668">
        <v>47.19</v>
      </c>
      <c r="J60" s="668">
        <v>20</v>
      </c>
      <c r="K60" s="669">
        <v>943.8</v>
      </c>
    </row>
    <row r="61" spans="1:11" ht="14.4" customHeight="1" x14ac:dyDescent="0.3">
      <c r="A61" s="664" t="s">
        <v>548</v>
      </c>
      <c r="B61" s="665" t="s">
        <v>549</v>
      </c>
      <c r="C61" s="666" t="s">
        <v>553</v>
      </c>
      <c r="D61" s="667" t="s">
        <v>2158</v>
      </c>
      <c r="E61" s="666" t="s">
        <v>5481</v>
      </c>
      <c r="F61" s="667" t="s">
        <v>5482</v>
      </c>
      <c r="G61" s="666" t="s">
        <v>3419</v>
      </c>
      <c r="H61" s="666" t="s">
        <v>3420</v>
      </c>
      <c r="I61" s="668">
        <v>17.98</v>
      </c>
      <c r="J61" s="668">
        <v>250</v>
      </c>
      <c r="K61" s="669">
        <v>4495</v>
      </c>
    </row>
    <row r="62" spans="1:11" ht="14.4" customHeight="1" x14ac:dyDescent="0.3">
      <c r="A62" s="664" t="s">
        <v>548</v>
      </c>
      <c r="B62" s="665" t="s">
        <v>549</v>
      </c>
      <c r="C62" s="666" t="s">
        <v>553</v>
      </c>
      <c r="D62" s="667" t="s">
        <v>2158</v>
      </c>
      <c r="E62" s="666" t="s">
        <v>5481</v>
      </c>
      <c r="F62" s="667" t="s">
        <v>5482</v>
      </c>
      <c r="G62" s="666" t="s">
        <v>3421</v>
      </c>
      <c r="H62" s="666" t="s">
        <v>3422</v>
      </c>
      <c r="I62" s="668">
        <v>17.98</v>
      </c>
      <c r="J62" s="668">
        <v>600</v>
      </c>
      <c r="K62" s="669">
        <v>10788</v>
      </c>
    </row>
    <row r="63" spans="1:11" ht="14.4" customHeight="1" x14ac:dyDescent="0.3">
      <c r="A63" s="664" t="s">
        <v>548</v>
      </c>
      <c r="B63" s="665" t="s">
        <v>549</v>
      </c>
      <c r="C63" s="666" t="s">
        <v>553</v>
      </c>
      <c r="D63" s="667" t="s">
        <v>2158</v>
      </c>
      <c r="E63" s="666" t="s">
        <v>5481</v>
      </c>
      <c r="F63" s="667" t="s">
        <v>5482</v>
      </c>
      <c r="G63" s="666" t="s">
        <v>3423</v>
      </c>
      <c r="H63" s="666" t="s">
        <v>3424</v>
      </c>
      <c r="I63" s="668">
        <v>15.001999999999999</v>
      </c>
      <c r="J63" s="668">
        <v>125</v>
      </c>
      <c r="K63" s="669">
        <v>1875.3</v>
      </c>
    </row>
    <row r="64" spans="1:11" ht="14.4" customHeight="1" x14ac:dyDescent="0.3">
      <c r="A64" s="664" t="s">
        <v>548</v>
      </c>
      <c r="B64" s="665" t="s">
        <v>549</v>
      </c>
      <c r="C64" s="666" t="s">
        <v>553</v>
      </c>
      <c r="D64" s="667" t="s">
        <v>2158</v>
      </c>
      <c r="E64" s="666" t="s">
        <v>5481</v>
      </c>
      <c r="F64" s="667" t="s">
        <v>5482</v>
      </c>
      <c r="G64" s="666" t="s">
        <v>3425</v>
      </c>
      <c r="H64" s="666" t="s">
        <v>3426</v>
      </c>
      <c r="I64" s="668">
        <v>2.52</v>
      </c>
      <c r="J64" s="668">
        <v>250</v>
      </c>
      <c r="K64" s="669">
        <v>630</v>
      </c>
    </row>
    <row r="65" spans="1:11" ht="14.4" customHeight="1" x14ac:dyDescent="0.3">
      <c r="A65" s="664" t="s">
        <v>548</v>
      </c>
      <c r="B65" s="665" t="s">
        <v>549</v>
      </c>
      <c r="C65" s="666" t="s">
        <v>553</v>
      </c>
      <c r="D65" s="667" t="s">
        <v>2158</v>
      </c>
      <c r="E65" s="666" t="s">
        <v>5481</v>
      </c>
      <c r="F65" s="667" t="s">
        <v>5482</v>
      </c>
      <c r="G65" s="666" t="s">
        <v>3427</v>
      </c>
      <c r="H65" s="666" t="s">
        <v>3428</v>
      </c>
      <c r="I65" s="668">
        <v>13.199999999999998</v>
      </c>
      <c r="J65" s="668">
        <v>40</v>
      </c>
      <c r="K65" s="669">
        <v>528</v>
      </c>
    </row>
    <row r="66" spans="1:11" ht="14.4" customHeight="1" x14ac:dyDescent="0.3">
      <c r="A66" s="664" t="s">
        <v>548</v>
      </c>
      <c r="B66" s="665" t="s">
        <v>549</v>
      </c>
      <c r="C66" s="666" t="s">
        <v>553</v>
      </c>
      <c r="D66" s="667" t="s">
        <v>2158</v>
      </c>
      <c r="E66" s="666" t="s">
        <v>5481</v>
      </c>
      <c r="F66" s="667" t="s">
        <v>5482</v>
      </c>
      <c r="G66" s="666" t="s">
        <v>3429</v>
      </c>
      <c r="H66" s="666" t="s">
        <v>3430</v>
      </c>
      <c r="I66" s="668">
        <v>13.2</v>
      </c>
      <c r="J66" s="668">
        <v>20</v>
      </c>
      <c r="K66" s="669">
        <v>264</v>
      </c>
    </row>
    <row r="67" spans="1:11" ht="14.4" customHeight="1" x14ac:dyDescent="0.3">
      <c r="A67" s="664" t="s">
        <v>548</v>
      </c>
      <c r="B67" s="665" t="s">
        <v>549</v>
      </c>
      <c r="C67" s="666" t="s">
        <v>553</v>
      </c>
      <c r="D67" s="667" t="s">
        <v>2158</v>
      </c>
      <c r="E67" s="666" t="s">
        <v>5481</v>
      </c>
      <c r="F67" s="667" t="s">
        <v>5482</v>
      </c>
      <c r="G67" s="666" t="s">
        <v>3431</v>
      </c>
      <c r="H67" s="666" t="s">
        <v>3432</v>
      </c>
      <c r="I67" s="668">
        <v>1.27</v>
      </c>
      <c r="J67" s="668">
        <v>150</v>
      </c>
      <c r="K67" s="669">
        <v>190.5</v>
      </c>
    </row>
    <row r="68" spans="1:11" ht="14.4" customHeight="1" x14ac:dyDescent="0.3">
      <c r="A68" s="664" t="s">
        <v>548</v>
      </c>
      <c r="B68" s="665" t="s">
        <v>549</v>
      </c>
      <c r="C68" s="666" t="s">
        <v>553</v>
      </c>
      <c r="D68" s="667" t="s">
        <v>2158</v>
      </c>
      <c r="E68" s="666" t="s">
        <v>5481</v>
      </c>
      <c r="F68" s="667" t="s">
        <v>5482</v>
      </c>
      <c r="G68" s="666" t="s">
        <v>3433</v>
      </c>
      <c r="H68" s="666" t="s">
        <v>3434</v>
      </c>
      <c r="I68" s="668">
        <v>21.24</v>
      </c>
      <c r="J68" s="668">
        <v>20</v>
      </c>
      <c r="K68" s="669">
        <v>424.8</v>
      </c>
    </row>
    <row r="69" spans="1:11" ht="14.4" customHeight="1" x14ac:dyDescent="0.3">
      <c r="A69" s="664" t="s">
        <v>548</v>
      </c>
      <c r="B69" s="665" t="s">
        <v>549</v>
      </c>
      <c r="C69" s="666" t="s">
        <v>553</v>
      </c>
      <c r="D69" s="667" t="s">
        <v>2158</v>
      </c>
      <c r="E69" s="666" t="s">
        <v>5481</v>
      </c>
      <c r="F69" s="667" t="s">
        <v>5482</v>
      </c>
      <c r="G69" s="666" t="s">
        <v>3435</v>
      </c>
      <c r="H69" s="666" t="s">
        <v>3436</v>
      </c>
      <c r="I69" s="668">
        <v>21.24</v>
      </c>
      <c r="J69" s="668">
        <v>30</v>
      </c>
      <c r="K69" s="669">
        <v>637.20000000000005</v>
      </c>
    </row>
    <row r="70" spans="1:11" ht="14.4" customHeight="1" x14ac:dyDescent="0.3">
      <c r="A70" s="664" t="s">
        <v>548</v>
      </c>
      <c r="B70" s="665" t="s">
        <v>549</v>
      </c>
      <c r="C70" s="666" t="s">
        <v>553</v>
      </c>
      <c r="D70" s="667" t="s">
        <v>2158</v>
      </c>
      <c r="E70" s="666" t="s">
        <v>5481</v>
      </c>
      <c r="F70" s="667" t="s">
        <v>5482</v>
      </c>
      <c r="G70" s="666" t="s">
        <v>3437</v>
      </c>
      <c r="H70" s="666" t="s">
        <v>3438</v>
      </c>
      <c r="I70" s="668">
        <v>11.5</v>
      </c>
      <c r="J70" s="668">
        <v>30</v>
      </c>
      <c r="K70" s="669">
        <v>345</v>
      </c>
    </row>
    <row r="71" spans="1:11" ht="14.4" customHeight="1" x14ac:dyDescent="0.3">
      <c r="A71" s="664" t="s">
        <v>548</v>
      </c>
      <c r="B71" s="665" t="s">
        <v>549</v>
      </c>
      <c r="C71" s="666" t="s">
        <v>553</v>
      </c>
      <c r="D71" s="667" t="s">
        <v>2158</v>
      </c>
      <c r="E71" s="666" t="s">
        <v>5481</v>
      </c>
      <c r="F71" s="667" t="s">
        <v>5482</v>
      </c>
      <c r="G71" s="666" t="s">
        <v>3439</v>
      </c>
      <c r="H71" s="666" t="s">
        <v>3440</v>
      </c>
      <c r="I71" s="668">
        <v>13.2</v>
      </c>
      <c r="J71" s="668">
        <v>10</v>
      </c>
      <c r="K71" s="669">
        <v>132</v>
      </c>
    </row>
    <row r="72" spans="1:11" ht="14.4" customHeight="1" x14ac:dyDescent="0.3">
      <c r="A72" s="664" t="s">
        <v>548</v>
      </c>
      <c r="B72" s="665" t="s">
        <v>549</v>
      </c>
      <c r="C72" s="666" t="s">
        <v>553</v>
      </c>
      <c r="D72" s="667" t="s">
        <v>2158</v>
      </c>
      <c r="E72" s="666" t="s">
        <v>5481</v>
      </c>
      <c r="F72" s="667" t="s">
        <v>5482</v>
      </c>
      <c r="G72" s="666" t="s">
        <v>3441</v>
      </c>
      <c r="H72" s="666" t="s">
        <v>3442</v>
      </c>
      <c r="I72" s="668">
        <v>0.47333333333333333</v>
      </c>
      <c r="J72" s="668">
        <v>2300</v>
      </c>
      <c r="K72" s="669">
        <v>1088</v>
      </c>
    </row>
    <row r="73" spans="1:11" ht="14.4" customHeight="1" x14ac:dyDescent="0.3">
      <c r="A73" s="664" t="s">
        <v>548</v>
      </c>
      <c r="B73" s="665" t="s">
        <v>549</v>
      </c>
      <c r="C73" s="666" t="s">
        <v>553</v>
      </c>
      <c r="D73" s="667" t="s">
        <v>2158</v>
      </c>
      <c r="E73" s="666" t="s">
        <v>5481</v>
      </c>
      <c r="F73" s="667" t="s">
        <v>5482</v>
      </c>
      <c r="G73" s="666" t="s">
        <v>3443</v>
      </c>
      <c r="H73" s="666" t="s">
        <v>3444</v>
      </c>
      <c r="I73" s="668">
        <v>4.03</v>
      </c>
      <c r="J73" s="668">
        <v>50</v>
      </c>
      <c r="K73" s="669">
        <v>201.5</v>
      </c>
    </row>
    <row r="74" spans="1:11" ht="14.4" customHeight="1" x14ac:dyDescent="0.3">
      <c r="A74" s="664" t="s">
        <v>548</v>
      </c>
      <c r="B74" s="665" t="s">
        <v>549</v>
      </c>
      <c r="C74" s="666" t="s">
        <v>553</v>
      </c>
      <c r="D74" s="667" t="s">
        <v>2158</v>
      </c>
      <c r="E74" s="666" t="s">
        <v>5481</v>
      </c>
      <c r="F74" s="667" t="s">
        <v>5482</v>
      </c>
      <c r="G74" s="666" t="s">
        <v>3445</v>
      </c>
      <c r="H74" s="666" t="s">
        <v>3446</v>
      </c>
      <c r="I74" s="668">
        <v>2.2799999999999998</v>
      </c>
      <c r="J74" s="668">
        <v>150</v>
      </c>
      <c r="K74" s="669">
        <v>342</v>
      </c>
    </row>
    <row r="75" spans="1:11" ht="14.4" customHeight="1" x14ac:dyDescent="0.3">
      <c r="A75" s="664" t="s">
        <v>548</v>
      </c>
      <c r="B75" s="665" t="s">
        <v>549</v>
      </c>
      <c r="C75" s="666" t="s">
        <v>553</v>
      </c>
      <c r="D75" s="667" t="s">
        <v>2158</v>
      </c>
      <c r="E75" s="666" t="s">
        <v>5481</v>
      </c>
      <c r="F75" s="667" t="s">
        <v>5482</v>
      </c>
      <c r="G75" s="666" t="s">
        <v>3447</v>
      </c>
      <c r="H75" s="666" t="s">
        <v>3448</v>
      </c>
      <c r="I75" s="668">
        <v>9.1950000000000003</v>
      </c>
      <c r="J75" s="668">
        <v>200</v>
      </c>
      <c r="K75" s="669">
        <v>1839</v>
      </c>
    </row>
    <row r="76" spans="1:11" ht="14.4" customHeight="1" x14ac:dyDescent="0.3">
      <c r="A76" s="664" t="s">
        <v>548</v>
      </c>
      <c r="B76" s="665" t="s">
        <v>549</v>
      </c>
      <c r="C76" s="666" t="s">
        <v>553</v>
      </c>
      <c r="D76" s="667" t="s">
        <v>2158</v>
      </c>
      <c r="E76" s="666" t="s">
        <v>5481</v>
      </c>
      <c r="F76" s="667" t="s">
        <v>5482</v>
      </c>
      <c r="G76" s="666" t="s">
        <v>3449</v>
      </c>
      <c r="H76" s="666" t="s">
        <v>3450</v>
      </c>
      <c r="I76" s="668">
        <v>9.1999999999999993</v>
      </c>
      <c r="J76" s="668">
        <v>1200</v>
      </c>
      <c r="K76" s="669">
        <v>11040</v>
      </c>
    </row>
    <row r="77" spans="1:11" ht="14.4" customHeight="1" x14ac:dyDescent="0.3">
      <c r="A77" s="664" t="s">
        <v>548</v>
      </c>
      <c r="B77" s="665" t="s">
        <v>549</v>
      </c>
      <c r="C77" s="666" t="s">
        <v>553</v>
      </c>
      <c r="D77" s="667" t="s">
        <v>2158</v>
      </c>
      <c r="E77" s="666" t="s">
        <v>5481</v>
      </c>
      <c r="F77" s="667" t="s">
        <v>5482</v>
      </c>
      <c r="G77" s="666" t="s">
        <v>3451</v>
      </c>
      <c r="H77" s="666" t="s">
        <v>3452</v>
      </c>
      <c r="I77" s="668">
        <v>24.3</v>
      </c>
      <c r="J77" s="668">
        <v>3</v>
      </c>
      <c r="K77" s="669">
        <v>72.900000000000006</v>
      </c>
    </row>
    <row r="78" spans="1:11" ht="14.4" customHeight="1" x14ac:dyDescent="0.3">
      <c r="A78" s="664" t="s">
        <v>548</v>
      </c>
      <c r="B78" s="665" t="s">
        <v>549</v>
      </c>
      <c r="C78" s="666" t="s">
        <v>553</v>
      </c>
      <c r="D78" s="667" t="s">
        <v>2158</v>
      </c>
      <c r="E78" s="666" t="s">
        <v>5481</v>
      </c>
      <c r="F78" s="667" t="s">
        <v>5482</v>
      </c>
      <c r="G78" s="666" t="s">
        <v>3453</v>
      </c>
      <c r="H78" s="666" t="s">
        <v>3454</v>
      </c>
      <c r="I78" s="668">
        <v>3.4150000000000005</v>
      </c>
      <c r="J78" s="668">
        <v>560</v>
      </c>
      <c r="K78" s="669">
        <v>1911.6</v>
      </c>
    </row>
    <row r="79" spans="1:11" ht="14.4" customHeight="1" x14ac:dyDescent="0.3">
      <c r="A79" s="664" t="s">
        <v>548</v>
      </c>
      <c r="B79" s="665" t="s">
        <v>549</v>
      </c>
      <c r="C79" s="666" t="s">
        <v>553</v>
      </c>
      <c r="D79" s="667" t="s">
        <v>2158</v>
      </c>
      <c r="E79" s="666" t="s">
        <v>5481</v>
      </c>
      <c r="F79" s="667" t="s">
        <v>5482</v>
      </c>
      <c r="G79" s="666" t="s">
        <v>3455</v>
      </c>
      <c r="H79" s="666" t="s">
        <v>3456</v>
      </c>
      <c r="I79" s="668">
        <v>5.99</v>
      </c>
      <c r="J79" s="668">
        <v>80</v>
      </c>
      <c r="K79" s="669">
        <v>479.2</v>
      </c>
    </row>
    <row r="80" spans="1:11" ht="14.4" customHeight="1" x14ac:dyDescent="0.3">
      <c r="A80" s="664" t="s">
        <v>548</v>
      </c>
      <c r="B80" s="665" t="s">
        <v>549</v>
      </c>
      <c r="C80" s="666" t="s">
        <v>553</v>
      </c>
      <c r="D80" s="667" t="s">
        <v>2158</v>
      </c>
      <c r="E80" s="666" t="s">
        <v>5483</v>
      </c>
      <c r="F80" s="667" t="s">
        <v>5484</v>
      </c>
      <c r="G80" s="666" t="s">
        <v>3457</v>
      </c>
      <c r="H80" s="666" t="s">
        <v>3458</v>
      </c>
      <c r="I80" s="668">
        <v>8.1688888888888904</v>
      </c>
      <c r="J80" s="668">
        <v>2900</v>
      </c>
      <c r="K80" s="669">
        <v>23692</v>
      </c>
    </row>
    <row r="81" spans="1:11" ht="14.4" customHeight="1" x14ac:dyDescent="0.3">
      <c r="A81" s="664" t="s">
        <v>548</v>
      </c>
      <c r="B81" s="665" t="s">
        <v>549</v>
      </c>
      <c r="C81" s="666" t="s">
        <v>553</v>
      </c>
      <c r="D81" s="667" t="s">
        <v>2158</v>
      </c>
      <c r="E81" s="666" t="s">
        <v>5483</v>
      </c>
      <c r="F81" s="667" t="s">
        <v>5484</v>
      </c>
      <c r="G81" s="666" t="s">
        <v>3459</v>
      </c>
      <c r="H81" s="666" t="s">
        <v>3460</v>
      </c>
      <c r="I81" s="668">
        <v>7.01</v>
      </c>
      <c r="J81" s="668">
        <v>50</v>
      </c>
      <c r="K81" s="669">
        <v>350.5</v>
      </c>
    </row>
    <row r="82" spans="1:11" ht="14.4" customHeight="1" x14ac:dyDescent="0.3">
      <c r="A82" s="664" t="s">
        <v>548</v>
      </c>
      <c r="B82" s="665" t="s">
        <v>549</v>
      </c>
      <c r="C82" s="666" t="s">
        <v>553</v>
      </c>
      <c r="D82" s="667" t="s">
        <v>2158</v>
      </c>
      <c r="E82" s="666" t="s">
        <v>5485</v>
      </c>
      <c r="F82" s="667" t="s">
        <v>5486</v>
      </c>
      <c r="G82" s="666" t="s">
        <v>3461</v>
      </c>
      <c r="H82" s="666" t="s">
        <v>3462</v>
      </c>
      <c r="I82" s="668">
        <v>0.30249999999999999</v>
      </c>
      <c r="J82" s="668">
        <v>500</v>
      </c>
      <c r="K82" s="669">
        <v>151</v>
      </c>
    </row>
    <row r="83" spans="1:11" ht="14.4" customHeight="1" x14ac:dyDescent="0.3">
      <c r="A83" s="664" t="s">
        <v>548</v>
      </c>
      <c r="B83" s="665" t="s">
        <v>549</v>
      </c>
      <c r="C83" s="666" t="s">
        <v>553</v>
      </c>
      <c r="D83" s="667" t="s">
        <v>2158</v>
      </c>
      <c r="E83" s="666" t="s">
        <v>5485</v>
      </c>
      <c r="F83" s="667" t="s">
        <v>5486</v>
      </c>
      <c r="G83" s="666" t="s">
        <v>3463</v>
      </c>
      <c r="H83" s="666" t="s">
        <v>3464</v>
      </c>
      <c r="I83" s="668">
        <v>0.3</v>
      </c>
      <c r="J83" s="668">
        <v>200</v>
      </c>
      <c r="K83" s="669">
        <v>60</v>
      </c>
    </row>
    <row r="84" spans="1:11" ht="14.4" customHeight="1" x14ac:dyDescent="0.3">
      <c r="A84" s="664" t="s">
        <v>548</v>
      </c>
      <c r="B84" s="665" t="s">
        <v>549</v>
      </c>
      <c r="C84" s="666" t="s">
        <v>553</v>
      </c>
      <c r="D84" s="667" t="s">
        <v>2158</v>
      </c>
      <c r="E84" s="666" t="s">
        <v>5485</v>
      </c>
      <c r="F84" s="667" t="s">
        <v>5486</v>
      </c>
      <c r="G84" s="666" t="s">
        <v>3465</v>
      </c>
      <c r="H84" s="666" t="s">
        <v>3466</v>
      </c>
      <c r="I84" s="668">
        <v>0.47833333333333333</v>
      </c>
      <c r="J84" s="668">
        <v>3400</v>
      </c>
      <c r="K84" s="669">
        <v>1627</v>
      </c>
    </row>
    <row r="85" spans="1:11" ht="14.4" customHeight="1" x14ac:dyDescent="0.3">
      <c r="A85" s="664" t="s">
        <v>548</v>
      </c>
      <c r="B85" s="665" t="s">
        <v>549</v>
      </c>
      <c r="C85" s="666" t="s">
        <v>553</v>
      </c>
      <c r="D85" s="667" t="s">
        <v>2158</v>
      </c>
      <c r="E85" s="666" t="s">
        <v>5485</v>
      </c>
      <c r="F85" s="667" t="s">
        <v>5486</v>
      </c>
      <c r="G85" s="666" t="s">
        <v>3467</v>
      </c>
      <c r="H85" s="666" t="s">
        <v>3468</v>
      </c>
      <c r="I85" s="668">
        <v>0.48499999999999993</v>
      </c>
      <c r="J85" s="668">
        <v>4000</v>
      </c>
      <c r="K85" s="669">
        <v>1941</v>
      </c>
    </row>
    <row r="86" spans="1:11" ht="14.4" customHeight="1" x14ac:dyDescent="0.3">
      <c r="A86" s="664" t="s">
        <v>548</v>
      </c>
      <c r="B86" s="665" t="s">
        <v>549</v>
      </c>
      <c r="C86" s="666" t="s">
        <v>553</v>
      </c>
      <c r="D86" s="667" t="s">
        <v>2158</v>
      </c>
      <c r="E86" s="666" t="s">
        <v>5485</v>
      </c>
      <c r="F86" s="667" t="s">
        <v>5486</v>
      </c>
      <c r="G86" s="666" t="s">
        <v>3469</v>
      </c>
      <c r="H86" s="666" t="s">
        <v>3470</v>
      </c>
      <c r="I86" s="668">
        <v>1.8050000000000002</v>
      </c>
      <c r="J86" s="668">
        <v>200</v>
      </c>
      <c r="K86" s="669">
        <v>361</v>
      </c>
    </row>
    <row r="87" spans="1:11" ht="14.4" customHeight="1" x14ac:dyDescent="0.3">
      <c r="A87" s="664" t="s">
        <v>548</v>
      </c>
      <c r="B87" s="665" t="s">
        <v>549</v>
      </c>
      <c r="C87" s="666" t="s">
        <v>553</v>
      </c>
      <c r="D87" s="667" t="s">
        <v>2158</v>
      </c>
      <c r="E87" s="666" t="s">
        <v>5487</v>
      </c>
      <c r="F87" s="667" t="s">
        <v>5488</v>
      </c>
      <c r="G87" s="666" t="s">
        <v>3471</v>
      </c>
      <c r="H87" s="666" t="s">
        <v>3472</v>
      </c>
      <c r="I87" s="668">
        <v>41.26</v>
      </c>
      <c r="J87" s="668">
        <v>50</v>
      </c>
      <c r="K87" s="669">
        <v>2063.1</v>
      </c>
    </row>
    <row r="88" spans="1:11" ht="14.4" customHeight="1" x14ac:dyDescent="0.3">
      <c r="A88" s="664" t="s">
        <v>548</v>
      </c>
      <c r="B88" s="665" t="s">
        <v>549</v>
      </c>
      <c r="C88" s="666" t="s">
        <v>553</v>
      </c>
      <c r="D88" s="667" t="s">
        <v>2158</v>
      </c>
      <c r="E88" s="666" t="s">
        <v>5487</v>
      </c>
      <c r="F88" s="667" t="s">
        <v>5488</v>
      </c>
      <c r="G88" s="666" t="s">
        <v>3473</v>
      </c>
      <c r="H88" s="666" t="s">
        <v>3474</v>
      </c>
      <c r="I88" s="668">
        <v>0.71</v>
      </c>
      <c r="J88" s="668">
        <v>23200</v>
      </c>
      <c r="K88" s="669">
        <v>16472</v>
      </c>
    </row>
    <row r="89" spans="1:11" ht="14.4" customHeight="1" x14ac:dyDescent="0.3">
      <c r="A89" s="664" t="s">
        <v>548</v>
      </c>
      <c r="B89" s="665" t="s">
        <v>549</v>
      </c>
      <c r="C89" s="666" t="s">
        <v>553</v>
      </c>
      <c r="D89" s="667" t="s">
        <v>2158</v>
      </c>
      <c r="E89" s="666" t="s">
        <v>5489</v>
      </c>
      <c r="F89" s="667" t="s">
        <v>5490</v>
      </c>
      <c r="G89" s="666" t="s">
        <v>3475</v>
      </c>
      <c r="H89" s="666" t="s">
        <v>3476</v>
      </c>
      <c r="I89" s="668">
        <v>139.44</v>
      </c>
      <c r="J89" s="668">
        <v>8</v>
      </c>
      <c r="K89" s="669">
        <v>1115.51</v>
      </c>
    </row>
    <row r="90" spans="1:11" ht="14.4" customHeight="1" x14ac:dyDescent="0.3">
      <c r="A90" s="664" t="s">
        <v>548</v>
      </c>
      <c r="B90" s="665" t="s">
        <v>549</v>
      </c>
      <c r="C90" s="666" t="s">
        <v>553</v>
      </c>
      <c r="D90" s="667" t="s">
        <v>2158</v>
      </c>
      <c r="E90" s="666" t="s">
        <v>5489</v>
      </c>
      <c r="F90" s="667" t="s">
        <v>5490</v>
      </c>
      <c r="G90" s="666" t="s">
        <v>3477</v>
      </c>
      <c r="H90" s="666" t="s">
        <v>3478</v>
      </c>
      <c r="I90" s="668">
        <v>139.44</v>
      </c>
      <c r="J90" s="668">
        <v>8</v>
      </c>
      <c r="K90" s="669">
        <v>1115.5</v>
      </c>
    </row>
    <row r="91" spans="1:11" ht="14.4" customHeight="1" x14ac:dyDescent="0.3">
      <c r="A91" s="664" t="s">
        <v>548</v>
      </c>
      <c r="B91" s="665" t="s">
        <v>549</v>
      </c>
      <c r="C91" s="666" t="s">
        <v>553</v>
      </c>
      <c r="D91" s="667" t="s">
        <v>2158</v>
      </c>
      <c r="E91" s="666" t="s">
        <v>5489</v>
      </c>
      <c r="F91" s="667" t="s">
        <v>5490</v>
      </c>
      <c r="G91" s="666" t="s">
        <v>3479</v>
      </c>
      <c r="H91" s="666" t="s">
        <v>3480</v>
      </c>
      <c r="I91" s="668">
        <v>142.78</v>
      </c>
      <c r="J91" s="668">
        <v>2</v>
      </c>
      <c r="K91" s="669">
        <v>285.56</v>
      </c>
    </row>
    <row r="92" spans="1:11" ht="14.4" customHeight="1" x14ac:dyDescent="0.3">
      <c r="A92" s="664" t="s">
        <v>548</v>
      </c>
      <c r="B92" s="665" t="s">
        <v>549</v>
      </c>
      <c r="C92" s="666" t="s">
        <v>553</v>
      </c>
      <c r="D92" s="667" t="s">
        <v>2158</v>
      </c>
      <c r="E92" s="666" t="s">
        <v>5491</v>
      </c>
      <c r="F92" s="667" t="s">
        <v>5492</v>
      </c>
      <c r="G92" s="666" t="s">
        <v>3481</v>
      </c>
      <c r="H92" s="666" t="s">
        <v>3482</v>
      </c>
      <c r="I92" s="668">
        <v>23.48</v>
      </c>
      <c r="J92" s="668">
        <v>60</v>
      </c>
      <c r="K92" s="669">
        <v>1408.8</v>
      </c>
    </row>
    <row r="93" spans="1:11" ht="14.4" customHeight="1" x14ac:dyDescent="0.3">
      <c r="A93" s="664" t="s">
        <v>548</v>
      </c>
      <c r="B93" s="665" t="s">
        <v>549</v>
      </c>
      <c r="C93" s="666" t="s">
        <v>558</v>
      </c>
      <c r="D93" s="667" t="s">
        <v>2159</v>
      </c>
      <c r="E93" s="666" t="s">
        <v>5479</v>
      </c>
      <c r="F93" s="667" t="s">
        <v>5480</v>
      </c>
      <c r="G93" s="666" t="s">
        <v>3309</v>
      </c>
      <c r="H93" s="666" t="s">
        <v>3310</v>
      </c>
      <c r="I93" s="668">
        <v>2.5066666666666664</v>
      </c>
      <c r="J93" s="668">
        <v>600</v>
      </c>
      <c r="K93" s="669">
        <v>1504</v>
      </c>
    </row>
    <row r="94" spans="1:11" ht="14.4" customHeight="1" x14ac:dyDescent="0.3">
      <c r="A94" s="664" t="s">
        <v>548</v>
      </c>
      <c r="B94" s="665" t="s">
        <v>549</v>
      </c>
      <c r="C94" s="666" t="s">
        <v>558</v>
      </c>
      <c r="D94" s="667" t="s">
        <v>2159</v>
      </c>
      <c r="E94" s="666" t="s">
        <v>5479</v>
      </c>
      <c r="F94" s="667" t="s">
        <v>5480</v>
      </c>
      <c r="G94" s="666" t="s">
        <v>3311</v>
      </c>
      <c r="H94" s="666" t="s">
        <v>3312</v>
      </c>
      <c r="I94" s="668">
        <v>3.2599999999999993</v>
      </c>
      <c r="J94" s="668">
        <v>700</v>
      </c>
      <c r="K94" s="669">
        <v>2282</v>
      </c>
    </row>
    <row r="95" spans="1:11" ht="14.4" customHeight="1" x14ac:dyDescent="0.3">
      <c r="A95" s="664" t="s">
        <v>548</v>
      </c>
      <c r="B95" s="665" t="s">
        <v>549</v>
      </c>
      <c r="C95" s="666" t="s">
        <v>558</v>
      </c>
      <c r="D95" s="667" t="s">
        <v>2159</v>
      </c>
      <c r="E95" s="666" t="s">
        <v>5479</v>
      </c>
      <c r="F95" s="667" t="s">
        <v>5480</v>
      </c>
      <c r="G95" s="666" t="s">
        <v>3313</v>
      </c>
      <c r="H95" s="666" t="s">
        <v>3314</v>
      </c>
      <c r="I95" s="668">
        <v>3.9666666666666668</v>
      </c>
      <c r="J95" s="668">
        <v>700</v>
      </c>
      <c r="K95" s="669">
        <v>2777</v>
      </c>
    </row>
    <row r="96" spans="1:11" ht="14.4" customHeight="1" x14ac:dyDescent="0.3">
      <c r="A96" s="664" t="s">
        <v>548</v>
      </c>
      <c r="B96" s="665" t="s">
        <v>549</v>
      </c>
      <c r="C96" s="666" t="s">
        <v>558</v>
      </c>
      <c r="D96" s="667" t="s">
        <v>2159</v>
      </c>
      <c r="E96" s="666" t="s">
        <v>5479</v>
      </c>
      <c r="F96" s="667" t="s">
        <v>5480</v>
      </c>
      <c r="G96" s="666" t="s">
        <v>3483</v>
      </c>
      <c r="H96" s="666" t="s">
        <v>3484</v>
      </c>
      <c r="I96" s="668">
        <v>12.073333333333332</v>
      </c>
      <c r="J96" s="668">
        <v>150</v>
      </c>
      <c r="K96" s="669">
        <v>1811</v>
      </c>
    </row>
    <row r="97" spans="1:11" ht="14.4" customHeight="1" x14ac:dyDescent="0.3">
      <c r="A97" s="664" t="s">
        <v>548</v>
      </c>
      <c r="B97" s="665" t="s">
        <v>549</v>
      </c>
      <c r="C97" s="666" t="s">
        <v>558</v>
      </c>
      <c r="D97" s="667" t="s">
        <v>2159</v>
      </c>
      <c r="E97" s="666" t="s">
        <v>5479</v>
      </c>
      <c r="F97" s="667" t="s">
        <v>5480</v>
      </c>
      <c r="G97" s="666" t="s">
        <v>3485</v>
      </c>
      <c r="H97" s="666" t="s">
        <v>3486</v>
      </c>
      <c r="I97" s="668">
        <v>17.555</v>
      </c>
      <c r="J97" s="668">
        <v>240</v>
      </c>
      <c r="K97" s="669">
        <v>4213.59</v>
      </c>
    </row>
    <row r="98" spans="1:11" ht="14.4" customHeight="1" x14ac:dyDescent="0.3">
      <c r="A98" s="664" t="s">
        <v>548</v>
      </c>
      <c r="B98" s="665" t="s">
        <v>549</v>
      </c>
      <c r="C98" s="666" t="s">
        <v>558</v>
      </c>
      <c r="D98" s="667" t="s">
        <v>2159</v>
      </c>
      <c r="E98" s="666" t="s">
        <v>5479</v>
      </c>
      <c r="F98" s="667" t="s">
        <v>5480</v>
      </c>
      <c r="G98" s="666" t="s">
        <v>3315</v>
      </c>
      <c r="H98" s="666" t="s">
        <v>3316</v>
      </c>
      <c r="I98" s="668">
        <v>10.119999999999999</v>
      </c>
      <c r="J98" s="668">
        <v>132</v>
      </c>
      <c r="K98" s="669">
        <v>1335.84</v>
      </c>
    </row>
    <row r="99" spans="1:11" ht="14.4" customHeight="1" x14ac:dyDescent="0.3">
      <c r="A99" s="664" t="s">
        <v>548</v>
      </c>
      <c r="B99" s="665" t="s">
        <v>549</v>
      </c>
      <c r="C99" s="666" t="s">
        <v>558</v>
      </c>
      <c r="D99" s="667" t="s">
        <v>2159</v>
      </c>
      <c r="E99" s="666" t="s">
        <v>5479</v>
      </c>
      <c r="F99" s="667" t="s">
        <v>5480</v>
      </c>
      <c r="G99" s="666" t="s">
        <v>3487</v>
      </c>
      <c r="H99" s="666" t="s">
        <v>3488</v>
      </c>
      <c r="I99" s="668">
        <v>14.91</v>
      </c>
      <c r="J99" s="668">
        <v>1</v>
      </c>
      <c r="K99" s="669">
        <v>14.91</v>
      </c>
    </row>
    <row r="100" spans="1:11" ht="14.4" customHeight="1" x14ac:dyDescent="0.3">
      <c r="A100" s="664" t="s">
        <v>548</v>
      </c>
      <c r="B100" s="665" t="s">
        <v>549</v>
      </c>
      <c r="C100" s="666" t="s">
        <v>558</v>
      </c>
      <c r="D100" s="667" t="s">
        <v>2159</v>
      </c>
      <c r="E100" s="666" t="s">
        <v>5479</v>
      </c>
      <c r="F100" s="667" t="s">
        <v>5480</v>
      </c>
      <c r="G100" s="666" t="s">
        <v>3319</v>
      </c>
      <c r="H100" s="666" t="s">
        <v>3320</v>
      </c>
      <c r="I100" s="668">
        <v>6.24</v>
      </c>
      <c r="J100" s="668">
        <v>100</v>
      </c>
      <c r="K100" s="669">
        <v>624</v>
      </c>
    </row>
    <row r="101" spans="1:11" ht="14.4" customHeight="1" x14ac:dyDescent="0.3">
      <c r="A101" s="664" t="s">
        <v>548</v>
      </c>
      <c r="B101" s="665" t="s">
        <v>549</v>
      </c>
      <c r="C101" s="666" t="s">
        <v>558</v>
      </c>
      <c r="D101" s="667" t="s">
        <v>2159</v>
      </c>
      <c r="E101" s="666" t="s">
        <v>5479</v>
      </c>
      <c r="F101" s="667" t="s">
        <v>5480</v>
      </c>
      <c r="G101" s="666" t="s">
        <v>3321</v>
      </c>
      <c r="H101" s="666" t="s">
        <v>3322</v>
      </c>
      <c r="I101" s="668">
        <v>3.0149999999999997</v>
      </c>
      <c r="J101" s="668">
        <v>640</v>
      </c>
      <c r="K101" s="669">
        <v>1928.8</v>
      </c>
    </row>
    <row r="102" spans="1:11" ht="14.4" customHeight="1" x14ac:dyDescent="0.3">
      <c r="A102" s="664" t="s">
        <v>548</v>
      </c>
      <c r="B102" s="665" t="s">
        <v>549</v>
      </c>
      <c r="C102" s="666" t="s">
        <v>558</v>
      </c>
      <c r="D102" s="667" t="s">
        <v>2159</v>
      </c>
      <c r="E102" s="666" t="s">
        <v>5479</v>
      </c>
      <c r="F102" s="667" t="s">
        <v>5480</v>
      </c>
      <c r="G102" s="666" t="s">
        <v>3323</v>
      </c>
      <c r="H102" s="666" t="s">
        <v>3324</v>
      </c>
      <c r="I102" s="668">
        <v>0.88</v>
      </c>
      <c r="J102" s="668">
        <v>1000</v>
      </c>
      <c r="K102" s="669">
        <v>880</v>
      </c>
    </row>
    <row r="103" spans="1:11" ht="14.4" customHeight="1" x14ac:dyDescent="0.3">
      <c r="A103" s="664" t="s">
        <v>548</v>
      </c>
      <c r="B103" s="665" t="s">
        <v>549</v>
      </c>
      <c r="C103" s="666" t="s">
        <v>558</v>
      </c>
      <c r="D103" s="667" t="s">
        <v>2159</v>
      </c>
      <c r="E103" s="666" t="s">
        <v>5479</v>
      </c>
      <c r="F103" s="667" t="s">
        <v>5480</v>
      </c>
      <c r="G103" s="666" t="s">
        <v>3489</v>
      </c>
      <c r="H103" s="666" t="s">
        <v>3490</v>
      </c>
      <c r="I103" s="668">
        <v>0.14000000000000001</v>
      </c>
      <c r="J103" s="668">
        <v>100</v>
      </c>
      <c r="K103" s="669">
        <v>14</v>
      </c>
    </row>
    <row r="104" spans="1:11" ht="14.4" customHeight="1" x14ac:dyDescent="0.3">
      <c r="A104" s="664" t="s">
        <v>548</v>
      </c>
      <c r="B104" s="665" t="s">
        <v>549</v>
      </c>
      <c r="C104" s="666" t="s">
        <v>558</v>
      </c>
      <c r="D104" s="667" t="s">
        <v>2159</v>
      </c>
      <c r="E104" s="666" t="s">
        <v>5479</v>
      </c>
      <c r="F104" s="667" t="s">
        <v>5480</v>
      </c>
      <c r="G104" s="666" t="s">
        <v>3491</v>
      </c>
      <c r="H104" s="666" t="s">
        <v>3492</v>
      </c>
      <c r="I104" s="668">
        <v>42.63</v>
      </c>
      <c r="J104" s="668">
        <v>162</v>
      </c>
      <c r="K104" s="669">
        <v>6906.02</v>
      </c>
    </row>
    <row r="105" spans="1:11" ht="14.4" customHeight="1" x14ac:dyDescent="0.3">
      <c r="A105" s="664" t="s">
        <v>548</v>
      </c>
      <c r="B105" s="665" t="s">
        <v>549</v>
      </c>
      <c r="C105" s="666" t="s">
        <v>558</v>
      </c>
      <c r="D105" s="667" t="s">
        <v>2159</v>
      </c>
      <c r="E105" s="666" t="s">
        <v>5479</v>
      </c>
      <c r="F105" s="667" t="s">
        <v>5480</v>
      </c>
      <c r="G105" s="666" t="s">
        <v>3491</v>
      </c>
      <c r="H105" s="666" t="s">
        <v>3493</v>
      </c>
      <c r="I105" s="668">
        <v>42.63</v>
      </c>
      <c r="J105" s="668">
        <v>162</v>
      </c>
      <c r="K105" s="669">
        <v>6905.98</v>
      </c>
    </row>
    <row r="106" spans="1:11" ht="14.4" customHeight="1" x14ac:dyDescent="0.3">
      <c r="A106" s="664" t="s">
        <v>548</v>
      </c>
      <c r="B106" s="665" t="s">
        <v>549</v>
      </c>
      <c r="C106" s="666" t="s">
        <v>558</v>
      </c>
      <c r="D106" s="667" t="s">
        <v>2159</v>
      </c>
      <c r="E106" s="666" t="s">
        <v>5479</v>
      </c>
      <c r="F106" s="667" t="s">
        <v>5480</v>
      </c>
      <c r="G106" s="666" t="s">
        <v>3327</v>
      </c>
      <c r="H106" s="666" t="s">
        <v>3328</v>
      </c>
      <c r="I106" s="668">
        <v>22.15</v>
      </c>
      <c r="J106" s="668">
        <v>225</v>
      </c>
      <c r="K106" s="669">
        <v>4983.75</v>
      </c>
    </row>
    <row r="107" spans="1:11" ht="14.4" customHeight="1" x14ac:dyDescent="0.3">
      <c r="A107" s="664" t="s">
        <v>548</v>
      </c>
      <c r="B107" s="665" t="s">
        <v>549</v>
      </c>
      <c r="C107" s="666" t="s">
        <v>558</v>
      </c>
      <c r="D107" s="667" t="s">
        <v>2159</v>
      </c>
      <c r="E107" s="666" t="s">
        <v>5479</v>
      </c>
      <c r="F107" s="667" t="s">
        <v>5480</v>
      </c>
      <c r="G107" s="666" t="s">
        <v>3329</v>
      </c>
      <c r="H107" s="666" t="s">
        <v>3330</v>
      </c>
      <c r="I107" s="668">
        <v>30.18</v>
      </c>
      <c r="J107" s="668">
        <v>100</v>
      </c>
      <c r="K107" s="669">
        <v>3018</v>
      </c>
    </row>
    <row r="108" spans="1:11" ht="14.4" customHeight="1" x14ac:dyDescent="0.3">
      <c r="A108" s="664" t="s">
        <v>548</v>
      </c>
      <c r="B108" s="665" t="s">
        <v>549</v>
      </c>
      <c r="C108" s="666" t="s">
        <v>558</v>
      </c>
      <c r="D108" s="667" t="s">
        <v>2159</v>
      </c>
      <c r="E108" s="666" t="s">
        <v>5479</v>
      </c>
      <c r="F108" s="667" t="s">
        <v>5480</v>
      </c>
      <c r="G108" s="666" t="s">
        <v>3494</v>
      </c>
      <c r="H108" s="666" t="s">
        <v>3495</v>
      </c>
      <c r="I108" s="668">
        <v>1.4950000000000001</v>
      </c>
      <c r="J108" s="668">
        <v>3600</v>
      </c>
      <c r="K108" s="669">
        <v>5382</v>
      </c>
    </row>
    <row r="109" spans="1:11" ht="14.4" customHeight="1" x14ac:dyDescent="0.3">
      <c r="A109" s="664" t="s">
        <v>548</v>
      </c>
      <c r="B109" s="665" t="s">
        <v>549</v>
      </c>
      <c r="C109" s="666" t="s">
        <v>558</v>
      </c>
      <c r="D109" s="667" t="s">
        <v>2159</v>
      </c>
      <c r="E109" s="666" t="s">
        <v>5479</v>
      </c>
      <c r="F109" s="667" t="s">
        <v>5480</v>
      </c>
      <c r="G109" s="666" t="s">
        <v>3331</v>
      </c>
      <c r="H109" s="666" t="s">
        <v>3332</v>
      </c>
      <c r="I109" s="668">
        <v>1.38</v>
      </c>
      <c r="J109" s="668">
        <v>50</v>
      </c>
      <c r="K109" s="669">
        <v>69</v>
      </c>
    </row>
    <row r="110" spans="1:11" ht="14.4" customHeight="1" x14ac:dyDescent="0.3">
      <c r="A110" s="664" t="s">
        <v>548</v>
      </c>
      <c r="B110" s="665" t="s">
        <v>549</v>
      </c>
      <c r="C110" s="666" t="s">
        <v>558</v>
      </c>
      <c r="D110" s="667" t="s">
        <v>2159</v>
      </c>
      <c r="E110" s="666" t="s">
        <v>5479</v>
      </c>
      <c r="F110" s="667" t="s">
        <v>5480</v>
      </c>
      <c r="G110" s="666" t="s">
        <v>3336</v>
      </c>
      <c r="H110" s="666" t="s">
        <v>3337</v>
      </c>
      <c r="I110" s="668">
        <v>0.67</v>
      </c>
      <c r="J110" s="668">
        <v>1500</v>
      </c>
      <c r="K110" s="669">
        <v>1005</v>
      </c>
    </row>
    <row r="111" spans="1:11" ht="14.4" customHeight="1" x14ac:dyDescent="0.3">
      <c r="A111" s="664" t="s">
        <v>548</v>
      </c>
      <c r="B111" s="665" t="s">
        <v>549</v>
      </c>
      <c r="C111" s="666" t="s">
        <v>558</v>
      </c>
      <c r="D111" s="667" t="s">
        <v>2159</v>
      </c>
      <c r="E111" s="666" t="s">
        <v>5479</v>
      </c>
      <c r="F111" s="667" t="s">
        <v>5480</v>
      </c>
      <c r="G111" s="666" t="s">
        <v>3338</v>
      </c>
      <c r="H111" s="666" t="s">
        <v>3339</v>
      </c>
      <c r="I111" s="668">
        <v>4.4850000000000003</v>
      </c>
      <c r="J111" s="668">
        <v>700</v>
      </c>
      <c r="K111" s="669">
        <v>3139</v>
      </c>
    </row>
    <row r="112" spans="1:11" ht="14.4" customHeight="1" x14ac:dyDescent="0.3">
      <c r="A112" s="664" t="s">
        <v>548</v>
      </c>
      <c r="B112" s="665" t="s">
        <v>549</v>
      </c>
      <c r="C112" s="666" t="s">
        <v>558</v>
      </c>
      <c r="D112" s="667" t="s">
        <v>2159</v>
      </c>
      <c r="E112" s="666" t="s">
        <v>5479</v>
      </c>
      <c r="F112" s="667" t="s">
        <v>5480</v>
      </c>
      <c r="G112" s="666" t="s">
        <v>3340</v>
      </c>
      <c r="H112" s="666" t="s">
        <v>3341</v>
      </c>
      <c r="I112" s="668">
        <v>8.58</v>
      </c>
      <c r="J112" s="668">
        <v>72</v>
      </c>
      <c r="K112" s="669">
        <v>617.76</v>
      </c>
    </row>
    <row r="113" spans="1:11" ht="14.4" customHeight="1" x14ac:dyDescent="0.3">
      <c r="A113" s="664" t="s">
        <v>548</v>
      </c>
      <c r="B113" s="665" t="s">
        <v>549</v>
      </c>
      <c r="C113" s="666" t="s">
        <v>558</v>
      </c>
      <c r="D113" s="667" t="s">
        <v>2159</v>
      </c>
      <c r="E113" s="666" t="s">
        <v>5479</v>
      </c>
      <c r="F113" s="667" t="s">
        <v>5480</v>
      </c>
      <c r="G113" s="666" t="s">
        <v>3342</v>
      </c>
      <c r="H113" s="666" t="s">
        <v>3343</v>
      </c>
      <c r="I113" s="668">
        <v>27.88</v>
      </c>
      <c r="J113" s="668">
        <v>2</v>
      </c>
      <c r="K113" s="669">
        <v>55.76</v>
      </c>
    </row>
    <row r="114" spans="1:11" ht="14.4" customHeight="1" x14ac:dyDescent="0.3">
      <c r="A114" s="664" t="s">
        <v>548</v>
      </c>
      <c r="B114" s="665" t="s">
        <v>549</v>
      </c>
      <c r="C114" s="666" t="s">
        <v>558</v>
      </c>
      <c r="D114" s="667" t="s">
        <v>2159</v>
      </c>
      <c r="E114" s="666" t="s">
        <v>5479</v>
      </c>
      <c r="F114" s="667" t="s">
        <v>5480</v>
      </c>
      <c r="G114" s="666" t="s">
        <v>3496</v>
      </c>
      <c r="H114" s="666" t="s">
        <v>3497</v>
      </c>
      <c r="I114" s="668">
        <v>11.26</v>
      </c>
      <c r="J114" s="668">
        <v>480</v>
      </c>
      <c r="K114" s="669">
        <v>5403.9</v>
      </c>
    </row>
    <row r="115" spans="1:11" ht="14.4" customHeight="1" x14ac:dyDescent="0.3">
      <c r="A115" s="664" t="s">
        <v>548</v>
      </c>
      <c r="B115" s="665" t="s">
        <v>549</v>
      </c>
      <c r="C115" s="666" t="s">
        <v>558</v>
      </c>
      <c r="D115" s="667" t="s">
        <v>2159</v>
      </c>
      <c r="E115" s="666" t="s">
        <v>5479</v>
      </c>
      <c r="F115" s="667" t="s">
        <v>5480</v>
      </c>
      <c r="G115" s="666" t="s">
        <v>3498</v>
      </c>
      <c r="H115" s="666" t="s">
        <v>3499</v>
      </c>
      <c r="I115" s="668">
        <v>9.73</v>
      </c>
      <c r="J115" s="668">
        <v>720</v>
      </c>
      <c r="K115" s="669">
        <v>7004.64</v>
      </c>
    </row>
    <row r="116" spans="1:11" ht="14.4" customHeight="1" x14ac:dyDescent="0.3">
      <c r="A116" s="664" t="s">
        <v>548</v>
      </c>
      <c r="B116" s="665" t="s">
        <v>549</v>
      </c>
      <c r="C116" s="666" t="s">
        <v>558</v>
      </c>
      <c r="D116" s="667" t="s">
        <v>2159</v>
      </c>
      <c r="E116" s="666" t="s">
        <v>5479</v>
      </c>
      <c r="F116" s="667" t="s">
        <v>5480</v>
      </c>
      <c r="G116" s="666" t="s">
        <v>3346</v>
      </c>
      <c r="H116" s="666" t="s">
        <v>3347</v>
      </c>
      <c r="I116" s="668">
        <v>1.1716666666666666</v>
      </c>
      <c r="J116" s="668">
        <v>1700</v>
      </c>
      <c r="K116" s="669">
        <v>1991</v>
      </c>
    </row>
    <row r="117" spans="1:11" ht="14.4" customHeight="1" x14ac:dyDescent="0.3">
      <c r="A117" s="664" t="s">
        <v>548</v>
      </c>
      <c r="B117" s="665" t="s">
        <v>549</v>
      </c>
      <c r="C117" s="666" t="s">
        <v>558</v>
      </c>
      <c r="D117" s="667" t="s">
        <v>2159</v>
      </c>
      <c r="E117" s="666" t="s">
        <v>5479</v>
      </c>
      <c r="F117" s="667" t="s">
        <v>5480</v>
      </c>
      <c r="G117" s="666" t="s">
        <v>3500</v>
      </c>
      <c r="H117" s="666" t="s">
        <v>3501</v>
      </c>
      <c r="I117" s="668">
        <v>0.86833333333333329</v>
      </c>
      <c r="J117" s="668">
        <v>2930</v>
      </c>
      <c r="K117" s="669">
        <v>2548.1999999999998</v>
      </c>
    </row>
    <row r="118" spans="1:11" ht="14.4" customHeight="1" x14ac:dyDescent="0.3">
      <c r="A118" s="664" t="s">
        <v>548</v>
      </c>
      <c r="B118" s="665" t="s">
        <v>549</v>
      </c>
      <c r="C118" s="666" t="s">
        <v>558</v>
      </c>
      <c r="D118" s="667" t="s">
        <v>2159</v>
      </c>
      <c r="E118" s="666" t="s">
        <v>5479</v>
      </c>
      <c r="F118" s="667" t="s">
        <v>5480</v>
      </c>
      <c r="G118" s="666" t="s">
        <v>3502</v>
      </c>
      <c r="H118" s="666" t="s">
        <v>3503</v>
      </c>
      <c r="I118" s="668">
        <v>0.58799999999999986</v>
      </c>
      <c r="J118" s="668">
        <v>2500</v>
      </c>
      <c r="K118" s="669">
        <v>1470</v>
      </c>
    </row>
    <row r="119" spans="1:11" ht="14.4" customHeight="1" x14ac:dyDescent="0.3">
      <c r="A119" s="664" t="s">
        <v>548</v>
      </c>
      <c r="B119" s="665" t="s">
        <v>549</v>
      </c>
      <c r="C119" s="666" t="s">
        <v>558</v>
      </c>
      <c r="D119" s="667" t="s">
        <v>2159</v>
      </c>
      <c r="E119" s="666" t="s">
        <v>5479</v>
      </c>
      <c r="F119" s="667" t="s">
        <v>5480</v>
      </c>
      <c r="G119" s="666" t="s">
        <v>3348</v>
      </c>
      <c r="H119" s="666" t="s">
        <v>3349</v>
      </c>
      <c r="I119" s="668">
        <v>0.85399999999999987</v>
      </c>
      <c r="J119" s="668">
        <v>800</v>
      </c>
      <c r="K119" s="669">
        <v>682</v>
      </c>
    </row>
    <row r="120" spans="1:11" ht="14.4" customHeight="1" x14ac:dyDescent="0.3">
      <c r="A120" s="664" t="s">
        <v>548</v>
      </c>
      <c r="B120" s="665" t="s">
        <v>549</v>
      </c>
      <c r="C120" s="666" t="s">
        <v>558</v>
      </c>
      <c r="D120" s="667" t="s">
        <v>2159</v>
      </c>
      <c r="E120" s="666" t="s">
        <v>5479</v>
      </c>
      <c r="F120" s="667" t="s">
        <v>5480</v>
      </c>
      <c r="G120" s="666" t="s">
        <v>3350</v>
      </c>
      <c r="H120" s="666" t="s">
        <v>3351</v>
      </c>
      <c r="I120" s="668">
        <v>1.518</v>
      </c>
      <c r="J120" s="668">
        <v>300</v>
      </c>
      <c r="K120" s="669">
        <v>455.5</v>
      </c>
    </row>
    <row r="121" spans="1:11" ht="14.4" customHeight="1" x14ac:dyDescent="0.3">
      <c r="A121" s="664" t="s">
        <v>548</v>
      </c>
      <c r="B121" s="665" t="s">
        <v>549</v>
      </c>
      <c r="C121" s="666" t="s">
        <v>558</v>
      </c>
      <c r="D121" s="667" t="s">
        <v>2159</v>
      </c>
      <c r="E121" s="666" t="s">
        <v>5479</v>
      </c>
      <c r="F121" s="667" t="s">
        <v>5480</v>
      </c>
      <c r="G121" s="666" t="s">
        <v>3504</v>
      </c>
      <c r="H121" s="666" t="s">
        <v>3505</v>
      </c>
      <c r="I121" s="668">
        <v>2.0699999999999998</v>
      </c>
      <c r="J121" s="668">
        <v>100</v>
      </c>
      <c r="K121" s="669">
        <v>207</v>
      </c>
    </row>
    <row r="122" spans="1:11" ht="14.4" customHeight="1" x14ac:dyDescent="0.3">
      <c r="A122" s="664" t="s">
        <v>548</v>
      </c>
      <c r="B122" s="665" t="s">
        <v>549</v>
      </c>
      <c r="C122" s="666" t="s">
        <v>558</v>
      </c>
      <c r="D122" s="667" t="s">
        <v>2159</v>
      </c>
      <c r="E122" s="666" t="s">
        <v>5479</v>
      </c>
      <c r="F122" s="667" t="s">
        <v>5480</v>
      </c>
      <c r="G122" s="666" t="s">
        <v>3352</v>
      </c>
      <c r="H122" s="666" t="s">
        <v>3353</v>
      </c>
      <c r="I122" s="668">
        <v>3.36</v>
      </c>
      <c r="J122" s="668">
        <v>100</v>
      </c>
      <c r="K122" s="669">
        <v>336</v>
      </c>
    </row>
    <row r="123" spans="1:11" ht="14.4" customHeight="1" x14ac:dyDescent="0.3">
      <c r="A123" s="664" t="s">
        <v>548</v>
      </c>
      <c r="B123" s="665" t="s">
        <v>549</v>
      </c>
      <c r="C123" s="666" t="s">
        <v>558</v>
      </c>
      <c r="D123" s="667" t="s">
        <v>2159</v>
      </c>
      <c r="E123" s="666" t="s">
        <v>5479</v>
      </c>
      <c r="F123" s="667" t="s">
        <v>5480</v>
      </c>
      <c r="G123" s="666" t="s">
        <v>3506</v>
      </c>
      <c r="H123" s="666" t="s">
        <v>3507</v>
      </c>
      <c r="I123" s="668">
        <v>15.49</v>
      </c>
      <c r="J123" s="668">
        <v>120</v>
      </c>
      <c r="K123" s="669">
        <v>1858.5300000000002</v>
      </c>
    </row>
    <row r="124" spans="1:11" ht="14.4" customHeight="1" x14ac:dyDescent="0.3">
      <c r="A124" s="664" t="s">
        <v>548</v>
      </c>
      <c r="B124" s="665" t="s">
        <v>549</v>
      </c>
      <c r="C124" s="666" t="s">
        <v>558</v>
      </c>
      <c r="D124" s="667" t="s">
        <v>2159</v>
      </c>
      <c r="E124" s="666" t="s">
        <v>5479</v>
      </c>
      <c r="F124" s="667" t="s">
        <v>5480</v>
      </c>
      <c r="G124" s="666" t="s">
        <v>3508</v>
      </c>
      <c r="H124" s="666" t="s">
        <v>3509</v>
      </c>
      <c r="I124" s="668">
        <v>0.91</v>
      </c>
      <c r="J124" s="668">
        <v>250</v>
      </c>
      <c r="K124" s="669">
        <v>227.7</v>
      </c>
    </row>
    <row r="125" spans="1:11" ht="14.4" customHeight="1" x14ac:dyDescent="0.3">
      <c r="A125" s="664" t="s">
        <v>548</v>
      </c>
      <c r="B125" s="665" t="s">
        <v>549</v>
      </c>
      <c r="C125" s="666" t="s">
        <v>558</v>
      </c>
      <c r="D125" s="667" t="s">
        <v>2159</v>
      </c>
      <c r="E125" s="666" t="s">
        <v>5479</v>
      </c>
      <c r="F125" s="667" t="s">
        <v>5480</v>
      </c>
      <c r="G125" s="666" t="s">
        <v>3510</v>
      </c>
      <c r="H125" s="666" t="s">
        <v>3511</v>
      </c>
      <c r="I125" s="668">
        <v>13.87</v>
      </c>
      <c r="J125" s="668">
        <v>336</v>
      </c>
      <c r="K125" s="669">
        <v>4660.7299999999996</v>
      </c>
    </row>
    <row r="126" spans="1:11" ht="14.4" customHeight="1" x14ac:dyDescent="0.3">
      <c r="A126" s="664" t="s">
        <v>548</v>
      </c>
      <c r="B126" s="665" t="s">
        <v>549</v>
      </c>
      <c r="C126" s="666" t="s">
        <v>558</v>
      </c>
      <c r="D126" s="667" t="s">
        <v>2159</v>
      </c>
      <c r="E126" s="666" t="s">
        <v>5479</v>
      </c>
      <c r="F126" s="667" t="s">
        <v>5480</v>
      </c>
      <c r="G126" s="666" t="s">
        <v>3512</v>
      </c>
      <c r="H126" s="666" t="s">
        <v>3513</v>
      </c>
      <c r="I126" s="668">
        <v>7.126666666666666</v>
      </c>
      <c r="J126" s="668">
        <v>168</v>
      </c>
      <c r="K126" s="669">
        <v>1197.1300000000001</v>
      </c>
    </row>
    <row r="127" spans="1:11" ht="14.4" customHeight="1" x14ac:dyDescent="0.3">
      <c r="A127" s="664" t="s">
        <v>548</v>
      </c>
      <c r="B127" s="665" t="s">
        <v>549</v>
      </c>
      <c r="C127" s="666" t="s">
        <v>558</v>
      </c>
      <c r="D127" s="667" t="s">
        <v>2159</v>
      </c>
      <c r="E127" s="666" t="s">
        <v>5479</v>
      </c>
      <c r="F127" s="667" t="s">
        <v>5480</v>
      </c>
      <c r="G127" s="666" t="s">
        <v>3514</v>
      </c>
      <c r="H127" s="666" t="s">
        <v>3515</v>
      </c>
      <c r="I127" s="668">
        <v>11.316000000000001</v>
      </c>
      <c r="J127" s="668">
        <v>240</v>
      </c>
      <c r="K127" s="669">
        <v>2716.07</v>
      </c>
    </row>
    <row r="128" spans="1:11" ht="14.4" customHeight="1" x14ac:dyDescent="0.3">
      <c r="A128" s="664" t="s">
        <v>548</v>
      </c>
      <c r="B128" s="665" t="s">
        <v>549</v>
      </c>
      <c r="C128" s="666" t="s">
        <v>558</v>
      </c>
      <c r="D128" s="667" t="s">
        <v>2159</v>
      </c>
      <c r="E128" s="666" t="s">
        <v>5479</v>
      </c>
      <c r="F128" s="667" t="s">
        <v>5480</v>
      </c>
      <c r="G128" s="666" t="s">
        <v>3516</v>
      </c>
      <c r="H128" s="666" t="s">
        <v>3517</v>
      </c>
      <c r="I128" s="668">
        <v>260.02</v>
      </c>
      <c r="J128" s="668">
        <v>4</v>
      </c>
      <c r="K128" s="669">
        <v>1040.08</v>
      </c>
    </row>
    <row r="129" spans="1:11" ht="14.4" customHeight="1" x14ac:dyDescent="0.3">
      <c r="A129" s="664" t="s">
        <v>548</v>
      </c>
      <c r="B129" s="665" t="s">
        <v>549</v>
      </c>
      <c r="C129" s="666" t="s">
        <v>558</v>
      </c>
      <c r="D129" s="667" t="s">
        <v>2159</v>
      </c>
      <c r="E129" s="666" t="s">
        <v>5479</v>
      </c>
      <c r="F129" s="667" t="s">
        <v>5480</v>
      </c>
      <c r="G129" s="666" t="s">
        <v>3518</v>
      </c>
      <c r="H129" s="666" t="s">
        <v>3519</v>
      </c>
      <c r="I129" s="668">
        <v>290.00200000000001</v>
      </c>
      <c r="J129" s="668">
        <v>5</v>
      </c>
      <c r="K129" s="669">
        <v>1450.01</v>
      </c>
    </row>
    <row r="130" spans="1:11" ht="14.4" customHeight="1" x14ac:dyDescent="0.3">
      <c r="A130" s="664" t="s">
        <v>548</v>
      </c>
      <c r="B130" s="665" t="s">
        <v>549</v>
      </c>
      <c r="C130" s="666" t="s">
        <v>558</v>
      </c>
      <c r="D130" s="667" t="s">
        <v>2159</v>
      </c>
      <c r="E130" s="666" t="s">
        <v>5479</v>
      </c>
      <c r="F130" s="667" t="s">
        <v>5480</v>
      </c>
      <c r="G130" s="666" t="s">
        <v>3520</v>
      </c>
      <c r="H130" s="666" t="s">
        <v>3521</v>
      </c>
      <c r="I130" s="668">
        <v>17.62</v>
      </c>
      <c r="J130" s="668">
        <v>1</v>
      </c>
      <c r="K130" s="669">
        <v>17.62</v>
      </c>
    </row>
    <row r="131" spans="1:11" ht="14.4" customHeight="1" x14ac:dyDescent="0.3">
      <c r="A131" s="664" t="s">
        <v>548</v>
      </c>
      <c r="B131" s="665" t="s">
        <v>549</v>
      </c>
      <c r="C131" s="666" t="s">
        <v>558</v>
      </c>
      <c r="D131" s="667" t="s">
        <v>2159</v>
      </c>
      <c r="E131" s="666" t="s">
        <v>5479</v>
      </c>
      <c r="F131" s="667" t="s">
        <v>5480</v>
      </c>
      <c r="G131" s="666" t="s">
        <v>3522</v>
      </c>
      <c r="H131" s="666" t="s">
        <v>3523</v>
      </c>
      <c r="I131" s="668">
        <v>12.42</v>
      </c>
      <c r="J131" s="668">
        <v>50</v>
      </c>
      <c r="K131" s="669">
        <v>621</v>
      </c>
    </row>
    <row r="132" spans="1:11" ht="14.4" customHeight="1" x14ac:dyDescent="0.3">
      <c r="A132" s="664" t="s">
        <v>548</v>
      </c>
      <c r="B132" s="665" t="s">
        <v>549</v>
      </c>
      <c r="C132" s="666" t="s">
        <v>558</v>
      </c>
      <c r="D132" s="667" t="s">
        <v>2159</v>
      </c>
      <c r="E132" s="666" t="s">
        <v>5479</v>
      </c>
      <c r="F132" s="667" t="s">
        <v>5480</v>
      </c>
      <c r="G132" s="666" t="s">
        <v>3524</v>
      </c>
      <c r="H132" s="666" t="s">
        <v>3525</v>
      </c>
      <c r="I132" s="668">
        <v>16.39</v>
      </c>
      <c r="J132" s="668">
        <v>320</v>
      </c>
      <c r="K132" s="669">
        <v>5244</v>
      </c>
    </row>
    <row r="133" spans="1:11" ht="14.4" customHeight="1" x14ac:dyDescent="0.3">
      <c r="A133" s="664" t="s">
        <v>548</v>
      </c>
      <c r="B133" s="665" t="s">
        <v>549</v>
      </c>
      <c r="C133" s="666" t="s">
        <v>558</v>
      </c>
      <c r="D133" s="667" t="s">
        <v>2159</v>
      </c>
      <c r="E133" s="666" t="s">
        <v>5479</v>
      </c>
      <c r="F133" s="667" t="s">
        <v>5480</v>
      </c>
      <c r="G133" s="666" t="s">
        <v>3526</v>
      </c>
      <c r="H133" s="666" t="s">
        <v>3527</v>
      </c>
      <c r="I133" s="668">
        <v>22.3</v>
      </c>
      <c r="J133" s="668">
        <v>12</v>
      </c>
      <c r="K133" s="669">
        <v>267.58</v>
      </c>
    </row>
    <row r="134" spans="1:11" ht="14.4" customHeight="1" x14ac:dyDescent="0.3">
      <c r="A134" s="664" t="s">
        <v>548</v>
      </c>
      <c r="B134" s="665" t="s">
        <v>549</v>
      </c>
      <c r="C134" s="666" t="s">
        <v>558</v>
      </c>
      <c r="D134" s="667" t="s">
        <v>2159</v>
      </c>
      <c r="E134" s="666" t="s">
        <v>5479</v>
      </c>
      <c r="F134" s="667" t="s">
        <v>5480</v>
      </c>
      <c r="G134" s="666" t="s">
        <v>3369</v>
      </c>
      <c r="H134" s="666" t="s">
        <v>3370</v>
      </c>
      <c r="I134" s="668">
        <v>0.38</v>
      </c>
      <c r="J134" s="668">
        <v>5</v>
      </c>
      <c r="K134" s="669">
        <v>1.9</v>
      </c>
    </row>
    <row r="135" spans="1:11" ht="14.4" customHeight="1" x14ac:dyDescent="0.3">
      <c r="A135" s="664" t="s">
        <v>548</v>
      </c>
      <c r="B135" s="665" t="s">
        <v>549</v>
      </c>
      <c r="C135" s="666" t="s">
        <v>558</v>
      </c>
      <c r="D135" s="667" t="s">
        <v>2159</v>
      </c>
      <c r="E135" s="666" t="s">
        <v>5479</v>
      </c>
      <c r="F135" s="667" t="s">
        <v>5480</v>
      </c>
      <c r="G135" s="666" t="s">
        <v>3528</v>
      </c>
      <c r="H135" s="666" t="s">
        <v>3529</v>
      </c>
      <c r="I135" s="668">
        <v>10.52</v>
      </c>
      <c r="J135" s="668">
        <v>10</v>
      </c>
      <c r="K135" s="669">
        <v>105.2</v>
      </c>
    </row>
    <row r="136" spans="1:11" ht="14.4" customHeight="1" x14ac:dyDescent="0.3">
      <c r="A136" s="664" t="s">
        <v>548</v>
      </c>
      <c r="B136" s="665" t="s">
        <v>549</v>
      </c>
      <c r="C136" s="666" t="s">
        <v>558</v>
      </c>
      <c r="D136" s="667" t="s">
        <v>2159</v>
      </c>
      <c r="E136" s="666" t="s">
        <v>5479</v>
      </c>
      <c r="F136" s="667" t="s">
        <v>5480</v>
      </c>
      <c r="G136" s="666" t="s">
        <v>3530</v>
      </c>
      <c r="H136" s="666" t="s">
        <v>3531</v>
      </c>
      <c r="I136" s="668">
        <v>12.62</v>
      </c>
      <c r="J136" s="668">
        <v>180</v>
      </c>
      <c r="K136" s="669">
        <v>2271.83</v>
      </c>
    </row>
    <row r="137" spans="1:11" ht="14.4" customHeight="1" x14ac:dyDescent="0.3">
      <c r="A137" s="664" t="s">
        <v>548</v>
      </c>
      <c r="B137" s="665" t="s">
        <v>549</v>
      </c>
      <c r="C137" s="666" t="s">
        <v>558</v>
      </c>
      <c r="D137" s="667" t="s">
        <v>2159</v>
      </c>
      <c r="E137" s="666" t="s">
        <v>5479</v>
      </c>
      <c r="F137" s="667" t="s">
        <v>5480</v>
      </c>
      <c r="G137" s="666" t="s">
        <v>3532</v>
      </c>
      <c r="H137" s="666" t="s">
        <v>3533</v>
      </c>
      <c r="I137" s="668">
        <v>13.23</v>
      </c>
      <c r="J137" s="668">
        <v>30</v>
      </c>
      <c r="K137" s="669">
        <v>396.90000000000003</v>
      </c>
    </row>
    <row r="138" spans="1:11" ht="14.4" customHeight="1" x14ac:dyDescent="0.3">
      <c r="A138" s="664" t="s">
        <v>548</v>
      </c>
      <c r="B138" s="665" t="s">
        <v>549</v>
      </c>
      <c r="C138" s="666" t="s">
        <v>558</v>
      </c>
      <c r="D138" s="667" t="s">
        <v>2159</v>
      </c>
      <c r="E138" s="666" t="s">
        <v>5479</v>
      </c>
      <c r="F138" s="667" t="s">
        <v>5480</v>
      </c>
      <c r="G138" s="666" t="s">
        <v>3534</v>
      </c>
      <c r="H138" s="666" t="s">
        <v>3535</v>
      </c>
      <c r="I138" s="668">
        <v>8.6300000000000008</v>
      </c>
      <c r="J138" s="668">
        <v>10</v>
      </c>
      <c r="K138" s="669">
        <v>86.3</v>
      </c>
    </row>
    <row r="139" spans="1:11" ht="14.4" customHeight="1" x14ac:dyDescent="0.3">
      <c r="A139" s="664" t="s">
        <v>548</v>
      </c>
      <c r="B139" s="665" t="s">
        <v>549</v>
      </c>
      <c r="C139" s="666" t="s">
        <v>558</v>
      </c>
      <c r="D139" s="667" t="s">
        <v>2159</v>
      </c>
      <c r="E139" s="666" t="s">
        <v>5479</v>
      </c>
      <c r="F139" s="667" t="s">
        <v>5480</v>
      </c>
      <c r="G139" s="666" t="s">
        <v>3536</v>
      </c>
      <c r="H139" s="666" t="s">
        <v>3537</v>
      </c>
      <c r="I139" s="668">
        <v>7.59</v>
      </c>
      <c r="J139" s="668">
        <v>30</v>
      </c>
      <c r="K139" s="669">
        <v>227.70000000000002</v>
      </c>
    </row>
    <row r="140" spans="1:11" ht="14.4" customHeight="1" x14ac:dyDescent="0.3">
      <c r="A140" s="664" t="s">
        <v>548</v>
      </c>
      <c r="B140" s="665" t="s">
        <v>549</v>
      </c>
      <c r="C140" s="666" t="s">
        <v>558</v>
      </c>
      <c r="D140" s="667" t="s">
        <v>2159</v>
      </c>
      <c r="E140" s="666" t="s">
        <v>5479</v>
      </c>
      <c r="F140" s="667" t="s">
        <v>5480</v>
      </c>
      <c r="G140" s="666" t="s">
        <v>3538</v>
      </c>
      <c r="H140" s="666" t="s">
        <v>3539</v>
      </c>
      <c r="I140" s="668">
        <v>119.52</v>
      </c>
      <c r="J140" s="668">
        <v>1</v>
      </c>
      <c r="K140" s="669">
        <v>119.52</v>
      </c>
    </row>
    <row r="141" spans="1:11" ht="14.4" customHeight="1" x14ac:dyDescent="0.3">
      <c r="A141" s="664" t="s">
        <v>548</v>
      </c>
      <c r="B141" s="665" t="s">
        <v>549</v>
      </c>
      <c r="C141" s="666" t="s">
        <v>558</v>
      </c>
      <c r="D141" s="667" t="s">
        <v>2159</v>
      </c>
      <c r="E141" s="666" t="s">
        <v>5481</v>
      </c>
      <c r="F141" s="667" t="s">
        <v>5482</v>
      </c>
      <c r="G141" s="666" t="s">
        <v>3373</v>
      </c>
      <c r="H141" s="666" t="s">
        <v>3374</v>
      </c>
      <c r="I141" s="668">
        <v>2.75</v>
      </c>
      <c r="J141" s="668">
        <v>40</v>
      </c>
      <c r="K141" s="669">
        <v>110</v>
      </c>
    </row>
    <row r="142" spans="1:11" ht="14.4" customHeight="1" x14ac:dyDescent="0.3">
      <c r="A142" s="664" t="s">
        <v>548</v>
      </c>
      <c r="B142" s="665" t="s">
        <v>549</v>
      </c>
      <c r="C142" s="666" t="s">
        <v>558</v>
      </c>
      <c r="D142" s="667" t="s">
        <v>2159</v>
      </c>
      <c r="E142" s="666" t="s">
        <v>5481</v>
      </c>
      <c r="F142" s="667" t="s">
        <v>5482</v>
      </c>
      <c r="G142" s="666" t="s">
        <v>3379</v>
      </c>
      <c r="H142" s="666" t="s">
        <v>3380</v>
      </c>
      <c r="I142" s="668">
        <v>1.0900000000000001</v>
      </c>
      <c r="J142" s="668">
        <v>100</v>
      </c>
      <c r="K142" s="669">
        <v>109</v>
      </c>
    </row>
    <row r="143" spans="1:11" ht="14.4" customHeight="1" x14ac:dyDescent="0.3">
      <c r="A143" s="664" t="s">
        <v>548</v>
      </c>
      <c r="B143" s="665" t="s">
        <v>549</v>
      </c>
      <c r="C143" s="666" t="s">
        <v>558</v>
      </c>
      <c r="D143" s="667" t="s">
        <v>2159</v>
      </c>
      <c r="E143" s="666" t="s">
        <v>5481</v>
      </c>
      <c r="F143" s="667" t="s">
        <v>5482</v>
      </c>
      <c r="G143" s="666" t="s">
        <v>3381</v>
      </c>
      <c r="H143" s="666" t="s">
        <v>3382</v>
      </c>
      <c r="I143" s="668">
        <v>1.6749999999999998</v>
      </c>
      <c r="J143" s="668">
        <v>200</v>
      </c>
      <c r="K143" s="669">
        <v>335</v>
      </c>
    </row>
    <row r="144" spans="1:11" ht="14.4" customHeight="1" x14ac:dyDescent="0.3">
      <c r="A144" s="664" t="s">
        <v>548</v>
      </c>
      <c r="B144" s="665" t="s">
        <v>549</v>
      </c>
      <c r="C144" s="666" t="s">
        <v>558</v>
      </c>
      <c r="D144" s="667" t="s">
        <v>2159</v>
      </c>
      <c r="E144" s="666" t="s">
        <v>5481</v>
      </c>
      <c r="F144" s="667" t="s">
        <v>5482</v>
      </c>
      <c r="G144" s="666" t="s">
        <v>3383</v>
      </c>
      <c r="H144" s="666" t="s">
        <v>3384</v>
      </c>
      <c r="I144" s="668">
        <v>0.48</v>
      </c>
      <c r="J144" s="668">
        <v>100</v>
      </c>
      <c r="K144" s="669">
        <v>48</v>
      </c>
    </row>
    <row r="145" spans="1:11" ht="14.4" customHeight="1" x14ac:dyDescent="0.3">
      <c r="A145" s="664" t="s">
        <v>548</v>
      </c>
      <c r="B145" s="665" t="s">
        <v>549</v>
      </c>
      <c r="C145" s="666" t="s">
        <v>558</v>
      </c>
      <c r="D145" s="667" t="s">
        <v>2159</v>
      </c>
      <c r="E145" s="666" t="s">
        <v>5481</v>
      </c>
      <c r="F145" s="667" t="s">
        <v>5482</v>
      </c>
      <c r="G145" s="666" t="s">
        <v>3385</v>
      </c>
      <c r="H145" s="666" t="s">
        <v>3386</v>
      </c>
      <c r="I145" s="668">
        <v>0.67</v>
      </c>
      <c r="J145" s="668">
        <v>100</v>
      </c>
      <c r="K145" s="669">
        <v>67</v>
      </c>
    </row>
    <row r="146" spans="1:11" ht="14.4" customHeight="1" x14ac:dyDescent="0.3">
      <c r="A146" s="664" t="s">
        <v>548</v>
      </c>
      <c r="B146" s="665" t="s">
        <v>549</v>
      </c>
      <c r="C146" s="666" t="s">
        <v>558</v>
      </c>
      <c r="D146" s="667" t="s">
        <v>2159</v>
      </c>
      <c r="E146" s="666" t="s">
        <v>5481</v>
      </c>
      <c r="F146" s="667" t="s">
        <v>5482</v>
      </c>
      <c r="G146" s="666" t="s">
        <v>3540</v>
      </c>
      <c r="H146" s="666" t="s">
        <v>3541</v>
      </c>
      <c r="I146" s="668">
        <v>5.3224999999999998</v>
      </c>
      <c r="J146" s="668">
        <v>400</v>
      </c>
      <c r="K146" s="669">
        <v>2129</v>
      </c>
    </row>
    <row r="147" spans="1:11" ht="14.4" customHeight="1" x14ac:dyDescent="0.3">
      <c r="A147" s="664" t="s">
        <v>548</v>
      </c>
      <c r="B147" s="665" t="s">
        <v>549</v>
      </c>
      <c r="C147" s="666" t="s">
        <v>558</v>
      </c>
      <c r="D147" s="667" t="s">
        <v>2159</v>
      </c>
      <c r="E147" s="666" t="s">
        <v>5481</v>
      </c>
      <c r="F147" s="667" t="s">
        <v>5482</v>
      </c>
      <c r="G147" s="666" t="s">
        <v>3395</v>
      </c>
      <c r="H147" s="666" t="s">
        <v>3396</v>
      </c>
      <c r="I147" s="668">
        <v>1.9866666666666666</v>
      </c>
      <c r="J147" s="668">
        <v>150</v>
      </c>
      <c r="K147" s="669">
        <v>298</v>
      </c>
    </row>
    <row r="148" spans="1:11" ht="14.4" customHeight="1" x14ac:dyDescent="0.3">
      <c r="A148" s="664" t="s">
        <v>548</v>
      </c>
      <c r="B148" s="665" t="s">
        <v>549</v>
      </c>
      <c r="C148" s="666" t="s">
        <v>558</v>
      </c>
      <c r="D148" s="667" t="s">
        <v>2159</v>
      </c>
      <c r="E148" s="666" t="s">
        <v>5481</v>
      </c>
      <c r="F148" s="667" t="s">
        <v>5482</v>
      </c>
      <c r="G148" s="666" t="s">
        <v>3399</v>
      </c>
      <c r="H148" s="666" t="s">
        <v>3400</v>
      </c>
      <c r="I148" s="668">
        <v>3.09</v>
      </c>
      <c r="J148" s="668">
        <v>50</v>
      </c>
      <c r="K148" s="669">
        <v>154.5</v>
      </c>
    </row>
    <row r="149" spans="1:11" ht="14.4" customHeight="1" x14ac:dyDescent="0.3">
      <c r="A149" s="664" t="s">
        <v>548</v>
      </c>
      <c r="B149" s="665" t="s">
        <v>549</v>
      </c>
      <c r="C149" s="666" t="s">
        <v>558</v>
      </c>
      <c r="D149" s="667" t="s">
        <v>2159</v>
      </c>
      <c r="E149" s="666" t="s">
        <v>5481</v>
      </c>
      <c r="F149" s="667" t="s">
        <v>5482</v>
      </c>
      <c r="G149" s="666" t="s">
        <v>3403</v>
      </c>
      <c r="H149" s="666" t="s">
        <v>3404</v>
      </c>
      <c r="I149" s="668">
        <v>0.01</v>
      </c>
      <c r="J149" s="668">
        <v>110</v>
      </c>
      <c r="K149" s="669">
        <v>1.1000000000000001</v>
      </c>
    </row>
    <row r="150" spans="1:11" ht="14.4" customHeight="1" x14ac:dyDescent="0.3">
      <c r="A150" s="664" t="s">
        <v>548</v>
      </c>
      <c r="B150" s="665" t="s">
        <v>549</v>
      </c>
      <c r="C150" s="666" t="s">
        <v>558</v>
      </c>
      <c r="D150" s="667" t="s">
        <v>2159</v>
      </c>
      <c r="E150" s="666" t="s">
        <v>5481</v>
      </c>
      <c r="F150" s="667" t="s">
        <v>5482</v>
      </c>
      <c r="G150" s="666" t="s">
        <v>3542</v>
      </c>
      <c r="H150" s="666" t="s">
        <v>3543</v>
      </c>
      <c r="I150" s="668">
        <v>2.04</v>
      </c>
      <c r="J150" s="668">
        <v>100</v>
      </c>
      <c r="K150" s="669">
        <v>204</v>
      </c>
    </row>
    <row r="151" spans="1:11" ht="14.4" customHeight="1" x14ac:dyDescent="0.3">
      <c r="A151" s="664" t="s">
        <v>548</v>
      </c>
      <c r="B151" s="665" t="s">
        <v>549</v>
      </c>
      <c r="C151" s="666" t="s">
        <v>558</v>
      </c>
      <c r="D151" s="667" t="s">
        <v>2159</v>
      </c>
      <c r="E151" s="666" t="s">
        <v>5481</v>
      </c>
      <c r="F151" s="667" t="s">
        <v>5482</v>
      </c>
      <c r="G151" s="666" t="s">
        <v>3405</v>
      </c>
      <c r="H151" s="666" t="s">
        <v>3406</v>
      </c>
      <c r="I151" s="668">
        <v>3.06</v>
      </c>
      <c r="J151" s="668">
        <v>50</v>
      </c>
      <c r="K151" s="669">
        <v>153</v>
      </c>
    </row>
    <row r="152" spans="1:11" ht="14.4" customHeight="1" x14ac:dyDescent="0.3">
      <c r="A152" s="664" t="s">
        <v>548</v>
      </c>
      <c r="B152" s="665" t="s">
        <v>549</v>
      </c>
      <c r="C152" s="666" t="s">
        <v>558</v>
      </c>
      <c r="D152" s="667" t="s">
        <v>2159</v>
      </c>
      <c r="E152" s="666" t="s">
        <v>5481</v>
      </c>
      <c r="F152" s="667" t="s">
        <v>5482</v>
      </c>
      <c r="G152" s="666" t="s">
        <v>3407</v>
      </c>
      <c r="H152" s="666" t="s">
        <v>3408</v>
      </c>
      <c r="I152" s="668">
        <v>2.1666666666666665</v>
      </c>
      <c r="J152" s="668">
        <v>150</v>
      </c>
      <c r="K152" s="669">
        <v>325</v>
      </c>
    </row>
    <row r="153" spans="1:11" ht="14.4" customHeight="1" x14ac:dyDescent="0.3">
      <c r="A153" s="664" t="s">
        <v>548</v>
      </c>
      <c r="B153" s="665" t="s">
        <v>549</v>
      </c>
      <c r="C153" s="666" t="s">
        <v>558</v>
      </c>
      <c r="D153" s="667" t="s">
        <v>2159</v>
      </c>
      <c r="E153" s="666" t="s">
        <v>5481</v>
      </c>
      <c r="F153" s="667" t="s">
        <v>5482</v>
      </c>
      <c r="G153" s="666" t="s">
        <v>3544</v>
      </c>
      <c r="H153" s="666" t="s">
        <v>3545</v>
      </c>
      <c r="I153" s="668">
        <v>2.91</v>
      </c>
      <c r="J153" s="668">
        <v>100</v>
      </c>
      <c r="K153" s="669">
        <v>291</v>
      </c>
    </row>
    <row r="154" spans="1:11" ht="14.4" customHeight="1" x14ac:dyDescent="0.3">
      <c r="A154" s="664" t="s">
        <v>548</v>
      </c>
      <c r="B154" s="665" t="s">
        <v>549</v>
      </c>
      <c r="C154" s="666" t="s">
        <v>558</v>
      </c>
      <c r="D154" s="667" t="s">
        <v>2159</v>
      </c>
      <c r="E154" s="666" t="s">
        <v>5481</v>
      </c>
      <c r="F154" s="667" t="s">
        <v>5482</v>
      </c>
      <c r="G154" s="666" t="s">
        <v>3546</v>
      </c>
      <c r="H154" s="666" t="s">
        <v>3547</v>
      </c>
      <c r="I154" s="668">
        <v>2.9050000000000002</v>
      </c>
      <c r="J154" s="668">
        <v>200</v>
      </c>
      <c r="K154" s="669">
        <v>581</v>
      </c>
    </row>
    <row r="155" spans="1:11" ht="14.4" customHeight="1" x14ac:dyDescent="0.3">
      <c r="A155" s="664" t="s">
        <v>548</v>
      </c>
      <c r="B155" s="665" t="s">
        <v>549</v>
      </c>
      <c r="C155" s="666" t="s">
        <v>558</v>
      </c>
      <c r="D155" s="667" t="s">
        <v>2159</v>
      </c>
      <c r="E155" s="666" t="s">
        <v>5481</v>
      </c>
      <c r="F155" s="667" t="s">
        <v>5482</v>
      </c>
      <c r="G155" s="666" t="s">
        <v>3421</v>
      </c>
      <c r="H155" s="666" t="s">
        <v>3422</v>
      </c>
      <c r="I155" s="668">
        <v>17.98</v>
      </c>
      <c r="J155" s="668">
        <v>100</v>
      </c>
      <c r="K155" s="669">
        <v>1798</v>
      </c>
    </row>
    <row r="156" spans="1:11" ht="14.4" customHeight="1" x14ac:dyDescent="0.3">
      <c r="A156" s="664" t="s">
        <v>548</v>
      </c>
      <c r="B156" s="665" t="s">
        <v>549</v>
      </c>
      <c r="C156" s="666" t="s">
        <v>558</v>
      </c>
      <c r="D156" s="667" t="s">
        <v>2159</v>
      </c>
      <c r="E156" s="666" t="s">
        <v>5481</v>
      </c>
      <c r="F156" s="667" t="s">
        <v>5482</v>
      </c>
      <c r="G156" s="666" t="s">
        <v>3548</v>
      </c>
      <c r="H156" s="666" t="s">
        <v>3549</v>
      </c>
      <c r="I156" s="668">
        <v>12.1075</v>
      </c>
      <c r="J156" s="668">
        <v>200</v>
      </c>
      <c r="K156" s="669">
        <v>2421.5</v>
      </c>
    </row>
    <row r="157" spans="1:11" ht="14.4" customHeight="1" x14ac:dyDescent="0.3">
      <c r="A157" s="664" t="s">
        <v>548</v>
      </c>
      <c r="B157" s="665" t="s">
        <v>549</v>
      </c>
      <c r="C157" s="666" t="s">
        <v>558</v>
      </c>
      <c r="D157" s="667" t="s">
        <v>2159</v>
      </c>
      <c r="E157" s="666" t="s">
        <v>5481</v>
      </c>
      <c r="F157" s="667" t="s">
        <v>5482</v>
      </c>
      <c r="G157" s="666" t="s">
        <v>3425</v>
      </c>
      <c r="H157" s="666" t="s">
        <v>3426</v>
      </c>
      <c r="I157" s="668">
        <v>2.52</v>
      </c>
      <c r="J157" s="668">
        <v>100</v>
      </c>
      <c r="K157" s="669">
        <v>252</v>
      </c>
    </row>
    <row r="158" spans="1:11" ht="14.4" customHeight="1" x14ac:dyDescent="0.3">
      <c r="A158" s="664" t="s">
        <v>548</v>
      </c>
      <c r="B158" s="665" t="s">
        <v>549</v>
      </c>
      <c r="C158" s="666" t="s">
        <v>558</v>
      </c>
      <c r="D158" s="667" t="s">
        <v>2159</v>
      </c>
      <c r="E158" s="666" t="s">
        <v>5481</v>
      </c>
      <c r="F158" s="667" t="s">
        <v>5482</v>
      </c>
      <c r="G158" s="666" t="s">
        <v>3433</v>
      </c>
      <c r="H158" s="666" t="s">
        <v>3434</v>
      </c>
      <c r="I158" s="668">
        <v>21.24</v>
      </c>
      <c r="J158" s="668">
        <v>50</v>
      </c>
      <c r="K158" s="669">
        <v>1062</v>
      </c>
    </row>
    <row r="159" spans="1:11" ht="14.4" customHeight="1" x14ac:dyDescent="0.3">
      <c r="A159" s="664" t="s">
        <v>548</v>
      </c>
      <c r="B159" s="665" t="s">
        <v>549</v>
      </c>
      <c r="C159" s="666" t="s">
        <v>558</v>
      </c>
      <c r="D159" s="667" t="s">
        <v>2159</v>
      </c>
      <c r="E159" s="666" t="s">
        <v>5481</v>
      </c>
      <c r="F159" s="667" t="s">
        <v>5482</v>
      </c>
      <c r="G159" s="666" t="s">
        <v>3445</v>
      </c>
      <c r="H159" s="666" t="s">
        <v>3446</v>
      </c>
      <c r="I159" s="668">
        <v>2.29</v>
      </c>
      <c r="J159" s="668">
        <v>50</v>
      </c>
      <c r="K159" s="669">
        <v>114.5</v>
      </c>
    </row>
    <row r="160" spans="1:11" ht="14.4" customHeight="1" x14ac:dyDescent="0.3">
      <c r="A160" s="664" t="s">
        <v>548</v>
      </c>
      <c r="B160" s="665" t="s">
        <v>549</v>
      </c>
      <c r="C160" s="666" t="s">
        <v>558</v>
      </c>
      <c r="D160" s="667" t="s">
        <v>2159</v>
      </c>
      <c r="E160" s="666" t="s">
        <v>5493</v>
      </c>
      <c r="F160" s="667" t="s">
        <v>5494</v>
      </c>
      <c r="G160" s="666" t="s">
        <v>3550</v>
      </c>
      <c r="H160" s="666" t="s">
        <v>3551</v>
      </c>
      <c r="I160" s="668">
        <v>27.25</v>
      </c>
      <c r="J160" s="668">
        <v>36</v>
      </c>
      <c r="K160" s="669">
        <v>981.18</v>
      </c>
    </row>
    <row r="161" spans="1:11" ht="14.4" customHeight="1" x14ac:dyDescent="0.3">
      <c r="A161" s="664" t="s">
        <v>548</v>
      </c>
      <c r="B161" s="665" t="s">
        <v>549</v>
      </c>
      <c r="C161" s="666" t="s">
        <v>558</v>
      </c>
      <c r="D161" s="667" t="s">
        <v>2159</v>
      </c>
      <c r="E161" s="666" t="s">
        <v>5493</v>
      </c>
      <c r="F161" s="667" t="s">
        <v>5494</v>
      </c>
      <c r="G161" s="666" t="s">
        <v>3552</v>
      </c>
      <c r="H161" s="666" t="s">
        <v>3553</v>
      </c>
      <c r="I161" s="668">
        <v>26.55</v>
      </c>
      <c r="J161" s="668">
        <v>72</v>
      </c>
      <c r="K161" s="669">
        <v>1911.6</v>
      </c>
    </row>
    <row r="162" spans="1:11" ht="14.4" customHeight="1" x14ac:dyDescent="0.3">
      <c r="A162" s="664" t="s">
        <v>548</v>
      </c>
      <c r="B162" s="665" t="s">
        <v>549</v>
      </c>
      <c r="C162" s="666" t="s">
        <v>558</v>
      </c>
      <c r="D162" s="667" t="s">
        <v>2159</v>
      </c>
      <c r="E162" s="666" t="s">
        <v>5493</v>
      </c>
      <c r="F162" s="667" t="s">
        <v>5494</v>
      </c>
      <c r="G162" s="666" t="s">
        <v>3554</v>
      </c>
      <c r="H162" s="666" t="s">
        <v>3555</v>
      </c>
      <c r="I162" s="668">
        <v>40.01</v>
      </c>
      <c r="J162" s="668">
        <v>108</v>
      </c>
      <c r="K162" s="669">
        <v>4320.78</v>
      </c>
    </row>
    <row r="163" spans="1:11" ht="14.4" customHeight="1" x14ac:dyDescent="0.3">
      <c r="A163" s="664" t="s">
        <v>548</v>
      </c>
      <c r="B163" s="665" t="s">
        <v>549</v>
      </c>
      <c r="C163" s="666" t="s">
        <v>558</v>
      </c>
      <c r="D163" s="667" t="s">
        <v>2159</v>
      </c>
      <c r="E163" s="666" t="s">
        <v>5485</v>
      </c>
      <c r="F163" s="667" t="s">
        <v>5486</v>
      </c>
      <c r="G163" s="666" t="s">
        <v>3467</v>
      </c>
      <c r="H163" s="666" t="s">
        <v>3468</v>
      </c>
      <c r="I163" s="668">
        <v>0.48</v>
      </c>
      <c r="J163" s="668">
        <v>300</v>
      </c>
      <c r="K163" s="669">
        <v>144</v>
      </c>
    </row>
    <row r="164" spans="1:11" ht="14.4" customHeight="1" x14ac:dyDescent="0.3">
      <c r="A164" s="664" t="s">
        <v>548</v>
      </c>
      <c r="B164" s="665" t="s">
        <v>549</v>
      </c>
      <c r="C164" s="666" t="s">
        <v>558</v>
      </c>
      <c r="D164" s="667" t="s">
        <v>2159</v>
      </c>
      <c r="E164" s="666" t="s">
        <v>5485</v>
      </c>
      <c r="F164" s="667" t="s">
        <v>5486</v>
      </c>
      <c r="G164" s="666" t="s">
        <v>3469</v>
      </c>
      <c r="H164" s="666" t="s">
        <v>3470</v>
      </c>
      <c r="I164" s="668">
        <v>1.8</v>
      </c>
      <c r="J164" s="668">
        <v>200</v>
      </c>
      <c r="K164" s="669">
        <v>360</v>
      </c>
    </row>
    <row r="165" spans="1:11" ht="14.4" customHeight="1" x14ac:dyDescent="0.3">
      <c r="A165" s="664" t="s">
        <v>548</v>
      </c>
      <c r="B165" s="665" t="s">
        <v>549</v>
      </c>
      <c r="C165" s="666" t="s">
        <v>558</v>
      </c>
      <c r="D165" s="667" t="s">
        <v>2159</v>
      </c>
      <c r="E165" s="666" t="s">
        <v>5485</v>
      </c>
      <c r="F165" s="667" t="s">
        <v>5486</v>
      </c>
      <c r="G165" s="666" t="s">
        <v>3556</v>
      </c>
      <c r="H165" s="666" t="s">
        <v>3557</v>
      </c>
      <c r="I165" s="668">
        <v>51.38</v>
      </c>
      <c r="J165" s="668">
        <v>20</v>
      </c>
      <c r="K165" s="669">
        <v>1027.53</v>
      </c>
    </row>
    <row r="166" spans="1:11" ht="14.4" customHeight="1" x14ac:dyDescent="0.3">
      <c r="A166" s="664" t="s">
        <v>548</v>
      </c>
      <c r="B166" s="665" t="s">
        <v>549</v>
      </c>
      <c r="C166" s="666" t="s">
        <v>558</v>
      </c>
      <c r="D166" s="667" t="s">
        <v>2159</v>
      </c>
      <c r="E166" s="666" t="s">
        <v>5487</v>
      </c>
      <c r="F166" s="667" t="s">
        <v>5488</v>
      </c>
      <c r="G166" s="666" t="s">
        <v>3473</v>
      </c>
      <c r="H166" s="666" t="s">
        <v>3474</v>
      </c>
      <c r="I166" s="668">
        <v>0.71</v>
      </c>
      <c r="J166" s="668">
        <v>3000</v>
      </c>
      <c r="K166" s="669">
        <v>2130</v>
      </c>
    </row>
    <row r="167" spans="1:11" ht="14.4" customHeight="1" x14ac:dyDescent="0.3">
      <c r="A167" s="664" t="s">
        <v>548</v>
      </c>
      <c r="B167" s="665" t="s">
        <v>549</v>
      </c>
      <c r="C167" s="666" t="s">
        <v>558</v>
      </c>
      <c r="D167" s="667" t="s">
        <v>2159</v>
      </c>
      <c r="E167" s="666" t="s">
        <v>5487</v>
      </c>
      <c r="F167" s="667" t="s">
        <v>5488</v>
      </c>
      <c r="G167" s="666" t="s">
        <v>3558</v>
      </c>
      <c r="H167" s="666" t="s">
        <v>3559</v>
      </c>
      <c r="I167" s="668">
        <v>0.71</v>
      </c>
      <c r="J167" s="668">
        <v>1600</v>
      </c>
      <c r="K167" s="669">
        <v>1136</v>
      </c>
    </row>
    <row r="168" spans="1:11" ht="14.4" customHeight="1" x14ac:dyDescent="0.3">
      <c r="A168" s="664" t="s">
        <v>548</v>
      </c>
      <c r="B168" s="665" t="s">
        <v>549</v>
      </c>
      <c r="C168" s="666" t="s">
        <v>558</v>
      </c>
      <c r="D168" s="667" t="s">
        <v>2159</v>
      </c>
      <c r="E168" s="666" t="s">
        <v>5487</v>
      </c>
      <c r="F168" s="667" t="s">
        <v>5488</v>
      </c>
      <c r="G168" s="666" t="s">
        <v>3560</v>
      </c>
      <c r="H168" s="666" t="s">
        <v>3561</v>
      </c>
      <c r="I168" s="668">
        <v>0.71</v>
      </c>
      <c r="J168" s="668">
        <v>6600</v>
      </c>
      <c r="K168" s="669">
        <v>4686</v>
      </c>
    </row>
    <row r="169" spans="1:11" ht="14.4" customHeight="1" x14ac:dyDescent="0.3">
      <c r="A169" s="664" t="s">
        <v>548</v>
      </c>
      <c r="B169" s="665" t="s">
        <v>549</v>
      </c>
      <c r="C169" s="666" t="s">
        <v>558</v>
      </c>
      <c r="D169" s="667" t="s">
        <v>2159</v>
      </c>
      <c r="E169" s="666" t="s">
        <v>5487</v>
      </c>
      <c r="F169" s="667" t="s">
        <v>5488</v>
      </c>
      <c r="G169" s="666" t="s">
        <v>3562</v>
      </c>
      <c r="H169" s="666" t="s">
        <v>3563</v>
      </c>
      <c r="I169" s="668">
        <v>12.59</v>
      </c>
      <c r="J169" s="668">
        <v>180</v>
      </c>
      <c r="K169" s="669">
        <v>2266.1999999999998</v>
      </c>
    </row>
    <row r="170" spans="1:11" ht="14.4" customHeight="1" x14ac:dyDescent="0.3">
      <c r="A170" s="664" t="s">
        <v>548</v>
      </c>
      <c r="B170" s="665" t="s">
        <v>549</v>
      </c>
      <c r="C170" s="666" t="s">
        <v>558</v>
      </c>
      <c r="D170" s="667" t="s">
        <v>2159</v>
      </c>
      <c r="E170" s="666" t="s">
        <v>5487</v>
      </c>
      <c r="F170" s="667" t="s">
        <v>5488</v>
      </c>
      <c r="G170" s="666" t="s">
        <v>3564</v>
      </c>
      <c r="H170" s="666" t="s">
        <v>3565</v>
      </c>
      <c r="I170" s="668">
        <v>12.586666666666668</v>
      </c>
      <c r="J170" s="668">
        <v>140</v>
      </c>
      <c r="K170" s="669">
        <v>1762.1</v>
      </c>
    </row>
    <row r="171" spans="1:11" ht="14.4" customHeight="1" x14ac:dyDescent="0.3">
      <c r="A171" s="664" t="s">
        <v>548</v>
      </c>
      <c r="B171" s="665" t="s">
        <v>549</v>
      </c>
      <c r="C171" s="666" t="s">
        <v>558</v>
      </c>
      <c r="D171" s="667" t="s">
        <v>2159</v>
      </c>
      <c r="E171" s="666" t="s">
        <v>5487</v>
      </c>
      <c r="F171" s="667" t="s">
        <v>5488</v>
      </c>
      <c r="G171" s="666" t="s">
        <v>3566</v>
      </c>
      <c r="H171" s="666" t="s">
        <v>3567</v>
      </c>
      <c r="I171" s="668">
        <v>12.583333333333334</v>
      </c>
      <c r="J171" s="668">
        <v>140</v>
      </c>
      <c r="K171" s="669">
        <v>1761.6</v>
      </c>
    </row>
    <row r="172" spans="1:11" ht="14.4" customHeight="1" x14ac:dyDescent="0.3">
      <c r="A172" s="664" t="s">
        <v>548</v>
      </c>
      <c r="B172" s="665" t="s">
        <v>549</v>
      </c>
      <c r="C172" s="666" t="s">
        <v>561</v>
      </c>
      <c r="D172" s="667" t="s">
        <v>2160</v>
      </c>
      <c r="E172" s="666" t="s">
        <v>5479</v>
      </c>
      <c r="F172" s="667" t="s">
        <v>5480</v>
      </c>
      <c r="G172" s="666" t="s">
        <v>3568</v>
      </c>
      <c r="H172" s="666" t="s">
        <v>3569</v>
      </c>
      <c r="I172" s="668">
        <v>4.3</v>
      </c>
      <c r="J172" s="668">
        <v>118</v>
      </c>
      <c r="K172" s="669">
        <v>507.4</v>
      </c>
    </row>
    <row r="173" spans="1:11" ht="14.4" customHeight="1" x14ac:dyDescent="0.3">
      <c r="A173" s="664" t="s">
        <v>548</v>
      </c>
      <c r="B173" s="665" t="s">
        <v>549</v>
      </c>
      <c r="C173" s="666" t="s">
        <v>561</v>
      </c>
      <c r="D173" s="667" t="s">
        <v>2160</v>
      </c>
      <c r="E173" s="666" t="s">
        <v>5479</v>
      </c>
      <c r="F173" s="667" t="s">
        <v>5480</v>
      </c>
      <c r="G173" s="666" t="s">
        <v>3309</v>
      </c>
      <c r="H173" s="666" t="s">
        <v>3310</v>
      </c>
      <c r="I173" s="668">
        <v>2.5099999999999998</v>
      </c>
      <c r="J173" s="668">
        <v>100</v>
      </c>
      <c r="K173" s="669">
        <v>251</v>
      </c>
    </row>
    <row r="174" spans="1:11" ht="14.4" customHeight="1" x14ac:dyDescent="0.3">
      <c r="A174" s="664" t="s">
        <v>548</v>
      </c>
      <c r="B174" s="665" t="s">
        <v>549</v>
      </c>
      <c r="C174" s="666" t="s">
        <v>561</v>
      </c>
      <c r="D174" s="667" t="s">
        <v>2160</v>
      </c>
      <c r="E174" s="666" t="s">
        <v>5479</v>
      </c>
      <c r="F174" s="667" t="s">
        <v>5480</v>
      </c>
      <c r="G174" s="666" t="s">
        <v>3311</v>
      </c>
      <c r="H174" s="666" t="s">
        <v>3312</v>
      </c>
      <c r="I174" s="668">
        <v>3.2649999999999997</v>
      </c>
      <c r="J174" s="668">
        <v>120</v>
      </c>
      <c r="K174" s="669">
        <v>391.79999999999995</v>
      </c>
    </row>
    <row r="175" spans="1:11" ht="14.4" customHeight="1" x14ac:dyDescent="0.3">
      <c r="A175" s="664" t="s">
        <v>548</v>
      </c>
      <c r="B175" s="665" t="s">
        <v>549</v>
      </c>
      <c r="C175" s="666" t="s">
        <v>561</v>
      </c>
      <c r="D175" s="667" t="s">
        <v>2160</v>
      </c>
      <c r="E175" s="666" t="s">
        <v>5479</v>
      </c>
      <c r="F175" s="667" t="s">
        <v>5480</v>
      </c>
      <c r="G175" s="666" t="s">
        <v>3313</v>
      </c>
      <c r="H175" s="666" t="s">
        <v>3314</v>
      </c>
      <c r="I175" s="668">
        <v>3.97</v>
      </c>
      <c r="J175" s="668">
        <v>100</v>
      </c>
      <c r="K175" s="669">
        <v>397</v>
      </c>
    </row>
    <row r="176" spans="1:11" ht="14.4" customHeight="1" x14ac:dyDescent="0.3">
      <c r="A176" s="664" t="s">
        <v>548</v>
      </c>
      <c r="B176" s="665" t="s">
        <v>549</v>
      </c>
      <c r="C176" s="666" t="s">
        <v>561</v>
      </c>
      <c r="D176" s="667" t="s">
        <v>2160</v>
      </c>
      <c r="E176" s="666" t="s">
        <v>5479</v>
      </c>
      <c r="F176" s="667" t="s">
        <v>5480</v>
      </c>
      <c r="G176" s="666" t="s">
        <v>3317</v>
      </c>
      <c r="H176" s="666" t="s">
        <v>3318</v>
      </c>
      <c r="I176" s="668">
        <v>28.733999999999998</v>
      </c>
      <c r="J176" s="668">
        <v>91</v>
      </c>
      <c r="K176" s="669">
        <v>2614.87</v>
      </c>
    </row>
    <row r="177" spans="1:11" ht="14.4" customHeight="1" x14ac:dyDescent="0.3">
      <c r="A177" s="664" t="s">
        <v>548</v>
      </c>
      <c r="B177" s="665" t="s">
        <v>549</v>
      </c>
      <c r="C177" s="666" t="s">
        <v>561</v>
      </c>
      <c r="D177" s="667" t="s">
        <v>2160</v>
      </c>
      <c r="E177" s="666" t="s">
        <v>5479</v>
      </c>
      <c r="F177" s="667" t="s">
        <v>5480</v>
      </c>
      <c r="G177" s="666" t="s">
        <v>3319</v>
      </c>
      <c r="H177" s="666" t="s">
        <v>3320</v>
      </c>
      <c r="I177" s="668">
        <v>6.25</v>
      </c>
      <c r="J177" s="668">
        <v>110</v>
      </c>
      <c r="K177" s="669">
        <v>687.5</v>
      </c>
    </row>
    <row r="178" spans="1:11" ht="14.4" customHeight="1" x14ac:dyDescent="0.3">
      <c r="A178" s="664" t="s">
        <v>548</v>
      </c>
      <c r="B178" s="665" t="s">
        <v>549</v>
      </c>
      <c r="C178" s="666" t="s">
        <v>561</v>
      </c>
      <c r="D178" s="667" t="s">
        <v>2160</v>
      </c>
      <c r="E178" s="666" t="s">
        <v>5479</v>
      </c>
      <c r="F178" s="667" t="s">
        <v>5480</v>
      </c>
      <c r="G178" s="666" t="s">
        <v>3325</v>
      </c>
      <c r="H178" s="666" t="s">
        <v>3326</v>
      </c>
      <c r="I178" s="668">
        <v>233.79</v>
      </c>
      <c r="J178" s="668">
        <v>10</v>
      </c>
      <c r="K178" s="669">
        <v>2337.9</v>
      </c>
    </row>
    <row r="179" spans="1:11" ht="14.4" customHeight="1" x14ac:dyDescent="0.3">
      <c r="A179" s="664" t="s">
        <v>548</v>
      </c>
      <c r="B179" s="665" t="s">
        <v>549</v>
      </c>
      <c r="C179" s="666" t="s">
        <v>561</v>
      </c>
      <c r="D179" s="667" t="s">
        <v>2160</v>
      </c>
      <c r="E179" s="666" t="s">
        <v>5479</v>
      </c>
      <c r="F179" s="667" t="s">
        <v>5480</v>
      </c>
      <c r="G179" s="666" t="s">
        <v>3327</v>
      </c>
      <c r="H179" s="666" t="s">
        <v>3328</v>
      </c>
      <c r="I179" s="668">
        <v>22.15</v>
      </c>
      <c r="J179" s="668">
        <v>50</v>
      </c>
      <c r="K179" s="669">
        <v>1107.5</v>
      </c>
    </row>
    <row r="180" spans="1:11" ht="14.4" customHeight="1" x14ac:dyDescent="0.3">
      <c r="A180" s="664" t="s">
        <v>548</v>
      </c>
      <c r="B180" s="665" t="s">
        <v>549</v>
      </c>
      <c r="C180" s="666" t="s">
        <v>561</v>
      </c>
      <c r="D180" s="667" t="s">
        <v>2160</v>
      </c>
      <c r="E180" s="666" t="s">
        <v>5479</v>
      </c>
      <c r="F180" s="667" t="s">
        <v>5480</v>
      </c>
      <c r="G180" s="666" t="s">
        <v>3329</v>
      </c>
      <c r="H180" s="666" t="s">
        <v>3330</v>
      </c>
      <c r="I180" s="668">
        <v>30.18</v>
      </c>
      <c r="J180" s="668">
        <v>25</v>
      </c>
      <c r="K180" s="669">
        <v>754.5</v>
      </c>
    </row>
    <row r="181" spans="1:11" ht="14.4" customHeight="1" x14ac:dyDescent="0.3">
      <c r="A181" s="664" t="s">
        <v>548</v>
      </c>
      <c r="B181" s="665" t="s">
        <v>549</v>
      </c>
      <c r="C181" s="666" t="s">
        <v>561</v>
      </c>
      <c r="D181" s="667" t="s">
        <v>2160</v>
      </c>
      <c r="E181" s="666" t="s">
        <v>5479</v>
      </c>
      <c r="F181" s="667" t="s">
        <v>5480</v>
      </c>
      <c r="G181" s="666" t="s">
        <v>3494</v>
      </c>
      <c r="H181" s="666" t="s">
        <v>3495</v>
      </c>
      <c r="I181" s="668">
        <v>1.4966666666666668</v>
      </c>
      <c r="J181" s="668">
        <v>2050</v>
      </c>
      <c r="K181" s="669">
        <v>3067.5</v>
      </c>
    </row>
    <row r="182" spans="1:11" ht="14.4" customHeight="1" x14ac:dyDescent="0.3">
      <c r="A182" s="664" t="s">
        <v>548</v>
      </c>
      <c r="B182" s="665" t="s">
        <v>549</v>
      </c>
      <c r="C182" s="666" t="s">
        <v>561</v>
      </c>
      <c r="D182" s="667" t="s">
        <v>2160</v>
      </c>
      <c r="E182" s="666" t="s">
        <v>5479</v>
      </c>
      <c r="F182" s="667" t="s">
        <v>5480</v>
      </c>
      <c r="G182" s="666" t="s">
        <v>3570</v>
      </c>
      <c r="H182" s="666" t="s">
        <v>3571</v>
      </c>
      <c r="I182" s="668">
        <v>13.04</v>
      </c>
      <c r="J182" s="668">
        <v>50</v>
      </c>
      <c r="K182" s="669">
        <v>652</v>
      </c>
    </row>
    <row r="183" spans="1:11" ht="14.4" customHeight="1" x14ac:dyDescent="0.3">
      <c r="A183" s="664" t="s">
        <v>548</v>
      </c>
      <c r="B183" s="665" t="s">
        <v>549</v>
      </c>
      <c r="C183" s="666" t="s">
        <v>561</v>
      </c>
      <c r="D183" s="667" t="s">
        <v>2160</v>
      </c>
      <c r="E183" s="666" t="s">
        <v>5479</v>
      </c>
      <c r="F183" s="667" t="s">
        <v>5480</v>
      </c>
      <c r="G183" s="666" t="s">
        <v>3331</v>
      </c>
      <c r="H183" s="666" t="s">
        <v>3332</v>
      </c>
      <c r="I183" s="668">
        <v>1.38</v>
      </c>
      <c r="J183" s="668">
        <v>150</v>
      </c>
      <c r="K183" s="669">
        <v>207</v>
      </c>
    </row>
    <row r="184" spans="1:11" ht="14.4" customHeight="1" x14ac:dyDescent="0.3">
      <c r="A184" s="664" t="s">
        <v>548</v>
      </c>
      <c r="B184" s="665" t="s">
        <v>549</v>
      </c>
      <c r="C184" s="666" t="s">
        <v>561</v>
      </c>
      <c r="D184" s="667" t="s">
        <v>2160</v>
      </c>
      <c r="E184" s="666" t="s">
        <v>5479</v>
      </c>
      <c r="F184" s="667" t="s">
        <v>5480</v>
      </c>
      <c r="G184" s="666" t="s">
        <v>3572</v>
      </c>
      <c r="H184" s="666" t="s">
        <v>3573</v>
      </c>
      <c r="I184" s="668">
        <v>8.59</v>
      </c>
      <c r="J184" s="668">
        <v>260</v>
      </c>
      <c r="K184" s="669">
        <v>2233.1999999999998</v>
      </c>
    </row>
    <row r="185" spans="1:11" ht="14.4" customHeight="1" x14ac:dyDescent="0.3">
      <c r="A185" s="664" t="s">
        <v>548</v>
      </c>
      <c r="B185" s="665" t="s">
        <v>549</v>
      </c>
      <c r="C185" s="666" t="s">
        <v>561</v>
      </c>
      <c r="D185" s="667" t="s">
        <v>2160</v>
      </c>
      <c r="E185" s="666" t="s">
        <v>5479</v>
      </c>
      <c r="F185" s="667" t="s">
        <v>5480</v>
      </c>
      <c r="G185" s="666" t="s">
        <v>3333</v>
      </c>
      <c r="H185" s="666" t="s">
        <v>3334</v>
      </c>
      <c r="I185" s="668">
        <v>39.1</v>
      </c>
      <c r="J185" s="668">
        <v>20</v>
      </c>
      <c r="K185" s="669">
        <v>782</v>
      </c>
    </row>
    <row r="186" spans="1:11" ht="14.4" customHeight="1" x14ac:dyDescent="0.3">
      <c r="A186" s="664" t="s">
        <v>548</v>
      </c>
      <c r="B186" s="665" t="s">
        <v>549</v>
      </c>
      <c r="C186" s="666" t="s">
        <v>561</v>
      </c>
      <c r="D186" s="667" t="s">
        <v>2160</v>
      </c>
      <c r="E186" s="666" t="s">
        <v>5479</v>
      </c>
      <c r="F186" s="667" t="s">
        <v>5480</v>
      </c>
      <c r="G186" s="666" t="s">
        <v>3333</v>
      </c>
      <c r="H186" s="666" t="s">
        <v>3335</v>
      </c>
      <c r="I186" s="668">
        <v>39.1</v>
      </c>
      <c r="J186" s="668">
        <v>20</v>
      </c>
      <c r="K186" s="669">
        <v>782.07</v>
      </c>
    </row>
    <row r="187" spans="1:11" ht="14.4" customHeight="1" x14ac:dyDescent="0.3">
      <c r="A187" s="664" t="s">
        <v>548</v>
      </c>
      <c r="B187" s="665" t="s">
        <v>549</v>
      </c>
      <c r="C187" s="666" t="s">
        <v>561</v>
      </c>
      <c r="D187" s="667" t="s">
        <v>2160</v>
      </c>
      <c r="E187" s="666" t="s">
        <v>5479</v>
      </c>
      <c r="F187" s="667" t="s">
        <v>5480</v>
      </c>
      <c r="G187" s="666" t="s">
        <v>3336</v>
      </c>
      <c r="H187" s="666" t="s">
        <v>3337</v>
      </c>
      <c r="I187" s="668">
        <v>0.67</v>
      </c>
      <c r="J187" s="668">
        <v>800</v>
      </c>
      <c r="K187" s="669">
        <v>536</v>
      </c>
    </row>
    <row r="188" spans="1:11" ht="14.4" customHeight="1" x14ac:dyDescent="0.3">
      <c r="A188" s="664" t="s">
        <v>548</v>
      </c>
      <c r="B188" s="665" t="s">
        <v>549</v>
      </c>
      <c r="C188" s="666" t="s">
        <v>561</v>
      </c>
      <c r="D188" s="667" t="s">
        <v>2160</v>
      </c>
      <c r="E188" s="666" t="s">
        <v>5479</v>
      </c>
      <c r="F188" s="667" t="s">
        <v>5480</v>
      </c>
      <c r="G188" s="666" t="s">
        <v>3574</v>
      </c>
      <c r="H188" s="666" t="s">
        <v>3575</v>
      </c>
      <c r="I188" s="668">
        <v>3.9533333333333331</v>
      </c>
      <c r="J188" s="668">
        <v>310</v>
      </c>
      <c r="K188" s="669">
        <v>1223.7</v>
      </c>
    </row>
    <row r="189" spans="1:11" ht="14.4" customHeight="1" x14ac:dyDescent="0.3">
      <c r="A189" s="664" t="s">
        <v>548</v>
      </c>
      <c r="B189" s="665" t="s">
        <v>549</v>
      </c>
      <c r="C189" s="666" t="s">
        <v>561</v>
      </c>
      <c r="D189" s="667" t="s">
        <v>2160</v>
      </c>
      <c r="E189" s="666" t="s">
        <v>5479</v>
      </c>
      <c r="F189" s="667" t="s">
        <v>5480</v>
      </c>
      <c r="G189" s="666" t="s">
        <v>3340</v>
      </c>
      <c r="H189" s="666" t="s">
        <v>3341</v>
      </c>
      <c r="I189" s="668">
        <v>8.58</v>
      </c>
      <c r="J189" s="668">
        <v>126</v>
      </c>
      <c r="K189" s="669">
        <v>1081.08</v>
      </c>
    </row>
    <row r="190" spans="1:11" ht="14.4" customHeight="1" x14ac:dyDescent="0.3">
      <c r="A190" s="664" t="s">
        <v>548</v>
      </c>
      <c r="B190" s="665" t="s">
        <v>549</v>
      </c>
      <c r="C190" s="666" t="s">
        <v>561</v>
      </c>
      <c r="D190" s="667" t="s">
        <v>2160</v>
      </c>
      <c r="E190" s="666" t="s">
        <v>5479</v>
      </c>
      <c r="F190" s="667" t="s">
        <v>5480</v>
      </c>
      <c r="G190" s="666" t="s">
        <v>3342</v>
      </c>
      <c r="H190" s="666" t="s">
        <v>3343</v>
      </c>
      <c r="I190" s="668">
        <v>27.876666666666665</v>
      </c>
      <c r="J190" s="668">
        <v>24</v>
      </c>
      <c r="K190" s="669">
        <v>668.92</v>
      </c>
    </row>
    <row r="191" spans="1:11" ht="14.4" customHeight="1" x14ac:dyDescent="0.3">
      <c r="A191" s="664" t="s">
        <v>548</v>
      </c>
      <c r="B191" s="665" t="s">
        <v>549</v>
      </c>
      <c r="C191" s="666" t="s">
        <v>561</v>
      </c>
      <c r="D191" s="667" t="s">
        <v>2160</v>
      </c>
      <c r="E191" s="666" t="s">
        <v>5479</v>
      </c>
      <c r="F191" s="667" t="s">
        <v>5480</v>
      </c>
      <c r="G191" s="666" t="s">
        <v>3576</v>
      </c>
      <c r="H191" s="666" t="s">
        <v>3577</v>
      </c>
      <c r="I191" s="668">
        <v>283.02</v>
      </c>
      <c r="J191" s="668">
        <v>5</v>
      </c>
      <c r="K191" s="669">
        <v>1415.08</v>
      </c>
    </row>
    <row r="192" spans="1:11" ht="14.4" customHeight="1" x14ac:dyDescent="0.3">
      <c r="A192" s="664" t="s">
        <v>548</v>
      </c>
      <c r="B192" s="665" t="s">
        <v>549</v>
      </c>
      <c r="C192" s="666" t="s">
        <v>561</v>
      </c>
      <c r="D192" s="667" t="s">
        <v>2160</v>
      </c>
      <c r="E192" s="666" t="s">
        <v>5479</v>
      </c>
      <c r="F192" s="667" t="s">
        <v>5480</v>
      </c>
      <c r="G192" s="666" t="s">
        <v>3500</v>
      </c>
      <c r="H192" s="666" t="s">
        <v>3501</v>
      </c>
      <c r="I192" s="668">
        <v>0.8571428571428571</v>
      </c>
      <c r="J192" s="668">
        <v>2450</v>
      </c>
      <c r="K192" s="669">
        <v>2152.5</v>
      </c>
    </row>
    <row r="193" spans="1:11" ht="14.4" customHeight="1" x14ac:dyDescent="0.3">
      <c r="A193" s="664" t="s">
        <v>548</v>
      </c>
      <c r="B193" s="665" t="s">
        <v>549</v>
      </c>
      <c r="C193" s="666" t="s">
        <v>561</v>
      </c>
      <c r="D193" s="667" t="s">
        <v>2160</v>
      </c>
      <c r="E193" s="666" t="s">
        <v>5479</v>
      </c>
      <c r="F193" s="667" t="s">
        <v>5480</v>
      </c>
      <c r="G193" s="666" t="s">
        <v>3348</v>
      </c>
      <c r="H193" s="666" t="s">
        <v>3349</v>
      </c>
      <c r="I193" s="668">
        <v>0.85</v>
      </c>
      <c r="J193" s="668">
        <v>400</v>
      </c>
      <c r="K193" s="669">
        <v>340</v>
      </c>
    </row>
    <row r="194" spans="1:11" ht="14.4" customHeight="1" x14ac:dyDescent="0.3">
      <c r="A194" s="664" t="s">
        <v>548</v>
      </c>
      <c r="B194" s="665" t="s">
        <v>549</v>
      </c>
      <c r="C194" s="666" t="s">
        <v>561</v>
      </c>
      <c r="D194" s="667" t="s">
        <v>2160</v>
      </c>
      <c r="E194" s="666" t="s">
        <v>5479</v>
      </c>
      <c r="F194" s="667" t="s">
        <v>5480</v>
      </c>
      <c r="G194" s="666" t="s">
        <v>3350</v>
      </c>
      <c r="H194" s="666" t="s">
        <v>3351</v>
      </c>
      <c r="I194" s="668">
        <v>1.52</v>
      </c>
      <c r="J194" s="668">
        <v>150</v>
      </c>
      <c r="K194" s="669">
        <v>228</v>
      </c>
    </row>
    <row r="195" spans="1:11" ht="14.4" customHeight="1" x14ac:dyDescent="0.3">
      <c r="A195" s="664" t="s">
        <v>548</v>
      </c>
      <c r="B195" s="665" t="s">
        <v>549</v>
      </c>
      <c r="C195" s="666" t="s">
        <v>561</v>
      </c>
      <c r="D195" s="667" t="s">
        <v>2160</v>
      </c>
      <c r="E195" s="666" t="s">
        <v>5479</v>
      </c>
      <c r="F195" s="667" t="s">
        <v>5480</v>
      </c>
      <c r="G195" s="666" t="s">
        <v>3504</v>
      </c>
      <c r="H195" s="666" t="s">
        <v>3505</v>
      </c>
      <c r="I195" s="668">
        <v>2.0699999999999998</v>
      </c>
      <c r="J195" s="668">
        <v>100</v>
      </c>
      <c r="K195" s="669">
        <v>207</v>
      </c>
    </row>
    <row r="196" spans="1:11" ht="14.4" customHeight="1" x14ac:dyDescent="0.3">
      <c r="A196" s="664" t="s">
        <v>548</v>
      </c>
      <c r="B196" s="665" t="s">
        <v>549</v>
      </c>
      <c r="C196" s="666" t="s">
        <v>561</v>
      </c>
      <c r="D196" s="667" t="s">
        <v>2160</v>
      </c>
      <c r="E196" s="666" t="s">
        <v>5479</v>
      </c>
      <c r="F196" s="667" t="s">
        <v>5480</v>
      </c>
      <c r="G196" s="666" t="s">
        <v>3578</v>
      </c>
      <c r="H196" s="666" t="s">
        <v>3579</v>
      </c>
      <c r="I196" s="668">
        <v>3.01</v>
      </c>
      <c r="J196" s="668">
        <v>50</v>
      </c>
      <c r="K196" s="669">
        <v>150.49</v>
      </c>
    </row>
    <row r="197" spans="1:11" ht="14.4" customHeight="1" x14ac:dyDescent="0.3">
      <c r="A197" s="664" t="s">
        <v>548</v>
      </c>
      <c r="B197" s="665" t="s">
        <v>549</v>
      </c>
      <c r="C197" s="666" t="s">
        <v>561</v>
      </c>
      <c r="D197" s="667" t="s">
        <v>2160</v>
      </c>
      <c r="E197" s="666" t="s">
        <v>5479</v>
      </c>
      <c r="F197" s="667" t="s">
        <v>5480</v>
      </c>
      <c r="G197" s="666" t="s">
        <v>3580</v>
      </c>
      <c r="H197" s="666" t="s">
        <v>3581</v>
      </c>
      <c r="I197" s="668">
        <v>42.995000000000005</v>
      </c>
      <c r="J197" s="668">
        <v>20</v>
      </c>
      <c r="K197" s="669">
        <v>859.9</v>
      </c>
    </row>
    <row r="198" spans="1:11" ht="14.4" customHeight="1" x14ac:dyDescent="0.3">
      <c r="A198" s="664" t="s">
        <v>548</v>
      </c>
      <c r="B198" s="665" t="s">
        <v>549</v>
      </c>
      <c r="C198" s="666" t="s">
        <v>561</v>
      </c>
      <c r="D198" s="667" t="s">
        <v>2160</v>
      </c>
      <c r="E198" s="666" t="s">
        <v>5479</v>
      </c>
      <c r="F198" s="667" t="s">
        <v>5480</v>
      </c>
      <c r="G198" s="666" t="s">
        <v>3355</v>
      </c>
      <c r="H198" s="666" t="s">
        <v>3356</v>
      </c>
      <c r="I198" s="668">
        <v>685.06</v>
      </c>
      <c r="J198" s="668">
        <v>5</v>
      </c>
      <c r="K198" s="669">
        <v>3425.29</v>
      </c>
    </row>
    <row r="199" spans="1:11" ht="14.4" customHeight="1" x14ac:dyDescent="0.3">
      <c r="A199" s="664" t="s">
        <v>548</v>
      </c>
      <c r="B199" s="665" t="s">
        <v>549</v>
      </c>
      <c r="C199" s="666" t="s">
        <v>561</v>
      </c>
      <c r="D199" s="667" t="s">
        <v>2160</v>
      </c>
      <c r="E199" s="666" t="s">
        <v>5479</v>
      </c>
      <c r="F199" s="667" t="s">
        <v>5480</v>
      </c>
      <c r="G199" s="666" t="s">
        <v>3357</v>
      </c>
      <c r="H199" s="666" t="s">
        <v>3358</v>
      </c>
      <c r="I199" s="668">
        <v>899.84</v>
      </c>
      <c r="J199" s="668">
        <v>3</v>
      </c>
      <c r="K199" s="669">
        <v>2699.52</v>
      </c>
    </row>
    <row r="200" spans="1:11" ht="14.4" customHeight="1" x14ac:dyDescent="0.3">
      <c r="A200" s="664" t="s">
        <v>548</v>
      </c>
      <c r="B200" s="665" t="s">
        <v>549</v>
      </c>
      <c r="C200" s="666" t="s">
        <v>561</v>
      </c>
      <c r="D200" s="667" t="s">
        <v>2160</v>
      </c>
      <c r="E200" s="666" t="s">
        <v>5479</v>
      </c>
      <c r="F200" s="667" t="s">
        <v>5480</v>
      </c>
      <c r="G200" s="666" t="s">
        <v>3582</v>
      </c>
      <c r="H200" s="666" t="s">
        <v>3583</v>
      </c>
      <c r="I200" s="668">
        <v>5.2750000000000004</v>
      </c>
      <c r="J200" s="668">
        <v>40</v>
      </c>
      <c r="K200" s="669">
        <v>211</v>
      </c>
    </row>
    <row r="201" spans="1:11" ht="14.4" customHeight="1" x14ac:dyDescent="0.3">
      <c r="A201" s="664" t="s">
        <v>548</v>
      </c>
      <c r="B201" s="665" t="s">
        <v>549</v>
      </c>
      <c r="C201" s="666" t="s">
        <v>561</v>
      </c>
      <c r="D201" s="667" t="s">
        <v>2160</v>
      </c>
      <c r="E201" s="666" t="s">
        <v>5479</v>
      </c>
      <c r="F201" s="667" t="s">
        <v>5480</v>
      </c>
      <c r="G201" s="666" t="s">
        <v>3365</v>
      </c>
      <c r="H201" s="666" t="s">
        <v>3366</v>
      </c>
      <c r="I201" s="668">
        <v>591.95499999999993</v>
      </c>
      <c r="J201" s="668">
        <v>7</v>
      </c>
      <c r="K201" s="669">
        <v>4144.12</v>
      </c>
    </row>
    <row r="202" spans="1:11" ht="14.4" customHeight="1" x14ac:dyDescent="0.3">
      <c r="A202" s="664" t="s">
        <v>548</v>
      </c>
      <c r="B202" s="665" t="s">
        <v>549</v>
      </c>
      <c r="C202" s="666" t="s">
        <v>561</v>
      </c>
      <c r="D202" s="667" t="s">
        <v>2160</v>
      </c>
      <c r="E202" s="666" t="s">
        <v>5479</v>
      </c>
      <c r="F202" s="667" t="s">
        <v>5480</v>
      </c>
      <c r="G202" s="666" t="s">
        <v>3367</v>
      </c>
      <c r="H202" s="666" t="s">
        <v>3368</v>
      </c>
      <c r="I202" s="668">
        <v>506.9</v>
      </c>
      <c r="J202" s="668">
        <v>3</v>
      </c>
      <c r="K202" s="669">
        <v>1520.7</v>
      </c>
    </row>
    <row r="203" spans="1:11" ht="14.4" customHeight="1" x14ac:dyDescent="0.3">
      <c r="A203" s="664" t="s">
        <v>548</v>
      </c>
      <c r="B203" s="665" t="s">
        <v>549</v>
      </c>
      <c r="C203" s="666" t="s">
        <v>561</v>
      </c>
      <c r="D203" s="667" t="s">
        <v>2160</v>
      </c>
      <c r="E203" s="666" t="s">
        <v>5479</v>
      </c>
      <c r="F203" s="667" t="s">
        <v>5480</v>
      </c>
      <c r="G203" s="666" t="s">
        <v>3528</v>
      </c>
      <c r="H203" s="666" t="s">
        <v>3529</v>
      </c>
      <c r="I203" s="668">
        <v>10.522</v>
      </c>
      <c r="J203" s="668">
        <v>180</v>
      </c>
      <c r="K203" s="669">
        <v>1893.8999999999999</v>
      </c>
    </row>
    <row r="204" spans="1:11" ht="14.4" customHeight="1" x14ac:dyDescent="0.3">
      <c r="A204" s="664" t="s">
        <v>548</v>
      </c>
      <c r="B204" s="665" t="s">
        <v>549</v>
      </c>
      <c r="C204" s="666" t="s">
        <v>561</v>
      </c>
      <c r="D204" s="667" t="s">
        <v>2160</v>
      </c>
      <c r="E204" s="666" t="s">
        <v>5479</v>
      </c>
      <c r="F204" s="667" t="s">
        <v>5480</v>
      </c>
      <c r="G204" s="666" t="s">
        <v>3532</v>
      </c>
      <c r="H204" s="666" t="s">
        <v>3533</v>
      </c>
      <c r="I204" s="668">
        <v>13.22</v>
      </c>
      <c r="J204" s="668">
        <v>20</v>
      </c>
      <c r="K204" s="669">
        <v>264.39999999999998</v>
      </c>
    </row>
    <row r="205" spans="1:11" ht="14.4" customHeight="1" x14ac:dyDescent="0.3">
      <c r="A205" s="664" t="s">
        <v>548</v>
      </c>
      <c r="B205" s="665" t="s">
        <v>549</v>
      </c>
      <c r="C205" s="666" t="s">
        <v>561</v>
      </c>
      <c r="D205" s="667" t="s">
        <v>2160</v>
      </c>
      <c r="E205" s="666" t="s">
        <v>5479</v>
      </c>
      <c r="F205" s="667" t="s">
        <v>5480</v>
      </c>
      <c r="G205" s="666" t="s">
        <v>3534</v>
      </c>
      <c r="H205" s="666" t="s">
        <v>3535</v>
      </c>
      <c r="I205" s="668">
        <v>8.625</v>
      </c>
      <c r="J205" s="668">
        <v>87</v>
      </c>
      <c r="K205" s="669">
        <v>750.41</v>
      </c>
    </row>
    <row r="206" spans="1:11" ht="14.4" customHeight="1" x14ac:dyDescent="0.3">
      <c r="A206" s="664" t="s">
        <v>548</v>
      </c>
      <c r="B206" s="665" t="s">
        <v>549</v>
      </c>
      <c r="C206" s="666" t="s">
        <v>561</v>
      </c>
      <c r="D206" s="667" t="s">
        <v>2160</v>
      </c>
      <c r="E206" s="666" t="s">
        <v>5479</v>
      </c>
      <c r="F206" s="667" t="s">
        <v>5480</v>
      </c>
      <c r="G206" s="666" t="s">
        <v>3584</v>
      </c>
      <c r="H206" s="666" t="s">
        <v>3585</v>
      </c>
      <c r="I206" s="668">
        <v>991.3</v>
      </c>
      <c r="J206" s="668">
        <v>3</v>
      </c>
      <c r="K206" s="669">
        <v>2973.9</v>
      </c>
    </row>
    <row r="207" spans="1:11" ht="14.4" customHeight="1" x14ac:dyDescent="0.3">
      <c r="A207" s="664" t="s">
        <v>548</v>
      </c>
      <c r="B207" s="665" t="s">
        <v>549</v>
      </c>
      <c r="C207" s="666" t="s">
        <v>561</v>
      </c>
      <c r="D207" s="667" t="s">
        <v>2160</v>
      </c>
      <c r="E207" s="666" t="s">
        <v>5481</v>
      </c>
      <c r="F207" s="667" t="s">
        <v>5482</v>
      </c>
      <c r="G207" s="666" t="s">
        <v>3586</v>
      </c>
      <c r="H207" s="666" t="s">
        <v>3587</v>
      </c>
      <c r="I207" s="668">
        <v>268.62</v>
      </c>
      <c r="J207" s="668">
        <v>9</v>
      </c>
      <c r="K207" s="669">
        <v>2417.58</v>
      </c>
    </row>
    <row r="208" spans="1:11" ht="14.4" customHeight="1" x14ac:dyDescent="0.3">
      <c r="A208" s="664" t="s">
        <v>548</v>
      </c>
      <c r="B208" s="665" t="s">
        <v>549</v>
      </c>
      <c r="C208" s="666" t="s">
        <v>561</v>
      </c>
      <c r="D208" s="667" t="s">
        <v>2160</v>
      </c>
      <c r="E208" s="666" t="s">
        <v>5481</v>
      </c>
      <c r="F208" s="667" t="s">
        <v>5482</v>
      </c>
      <c r="G208" s="666" t="s">
        <v>3588</v>
      </c>
      <c r="H208" s="666" t="s">
        <v>3589</v>
      </c>
      <c r="I208" s="668">
        <v>58.37</v>
      </c>
      <c r="J208" s="668">
        <v>50</v>
      </c>
      <c r="K208" s="669">
        <v>2918.5</v>
      </c>
    </row>
    <row r="209" spans="1:11" ht="14.4" customHeight="1" x14ac:dyDescent="0.3">
      <c r="A209" s="664" t="s">
        <v>548</v>
      </c>
      <c r="B209" s="665" t="s">
        <v>549</v>
      </c>
      <c r="C209" s="666" t="s">
        <v>561</v>
      </c>
      <c r="D209" s="667" t="s">
        <v>2160</v>
      </c>
      <c r="E209" s="666" t="s">
        <v>5481</v>
      </c>
      <c r="F209" s="667" t="s">
        <v>5482</v>
      </c>
      <c r="G209" s="666" t="s">
        <v>3590</v>
      </c>
      <c r="H209" s="666" t="s">
        <v>3591</v>
      </c>
      <c r="I209" s="668">
        <v>37.51</v>
      </c>
      <c r="J209" s="668">
        <v>170</v>
      </c>
      <c r="K209" s="669">
        <v>6376.7000000000007</v>
      </c>
    </row>
    <row r="210" spans="1:11" ht="14.4" customHeight="1" x14ac:dyDescent="0.3">
      <c r="A210" s="664" t="s">
        <v>548</v>
      </c>
      <c r="B210" s="665" t="s">
        <v>549</v>
      </c>
      <c r="C210" s="666" t="s">
        <v>561</v>
      </c>
      <c r="D210" s="667" t="s">
        <v>2160</v>
      </c>
      <c r="E210" s="666" t="s">
        <v>5481</v>
      </c>
      <c r="F210" s="667" t="s">
        <v>5482</v>
      </c>
      <c r="G210" s="666" t="s">
        <v>3375</v>
      </c>
      <c r="H210" s="666" t="s">
        <v>3376</v>
      </c>
      <c r="I210" s="668">
        <v>11.143333333333333</v>
      </c>
      <c r="J210" s="668">
        <v>200</v>
      </c>
      <c r="K210" s="669">
        <v>2228.5</v>
      </c>
    </row>
    <row r="211" spans="1:11" ht="14.4" customHeight="1" x14ac:dyDescent="0.3">
      <c r="A211" s="664" t="s">
        <v>548</v>
      </c>
      <c r="B211" s="665" t="s">
        <v>549</v>
      </c>
      <c r="C211" s="666" t="s">
        <v>561</v>
      </c>
      <c r="D211" s="667" t="s">
        <v>2160</v>
      </c>
      <c r="E211" s="666" t="s">
        <v>5481</v>
      </c>
      <c r="F211" s="667" t="s">
        <v>5482</v>
      </c>
      <c r="G211" s="666" t="s">
        <v>3379</v>
      </c>
      <c r="H211" s="666" t="s">
        <v>3380</v>
      </c>
      <c r="I211" s="668">
        <v>1.0900000000000001</v>
      </c>
      <c r="J211" s="668">
        <v>1600</v>
      </c>
      <c r="K211" s="669">
        <v>1744</v>
      </c>
    </row>
    <row r="212" spans="1:11" ht="14.4" customHeight="1" x14ac:dyDescent="0.3">
      <c r="A212" s="664" t="s">
        <v>548</v>
      </c>
      <c r="B212" s="665" t="s">
        <v>549</v>
      </c>
      <c r="C212" s="666" t="s">
        <v>561</v>
      </c>
      <c r="D212" s="667" t="s">
        <v>2160</v>
      </c>
      <c r="E212" s="666" t="s">
        <v>5481</v>
      </c>
      <c r="F212" s="667" t="s">
        <v>5482</v>
      </c>
      <c r="G212" s="666" t="s">
        <v>3381</v>
      </c>
      <c r="H212" s="666" t="s">
        <v>3382</v>
      </c>
      <c r="I212" s="668">
        <v>1.6719999999999999</v>
      </c>
      <c r="J212" s="668">
        <v>1500</v>
      </c>
      <c r="K212" s="669">
        <v>2508</v>
      </c>
    </row>
    <row r="213" spans="1:11" ht="14.4" customHeight="1" x14ac:dyDescent="0.3">
      <c r="A213" s="664" t="s">
        <v>548</v>
      </c>
      <c r="B213" s="665" t="s">
        <v>549</v>
      </c>
      <c r="C213" s="666" t="s">
        <v>561</v>
      </c>
      <c r="D213" s="667" t="s">
        <v>2160</v>
      </c>
      <c r="E213" s="666" t="s">
        <v>5481</v>
      </c>
      <c r="F213" s="667" t="s">
        <v>5482</v>
      </c>
      <c r="G213" s="666" t="s">
        <v>3383</v>
      </c>
      <c r="H213" s="666" t="s">
        <v>3384</v>
      </c>
      <c r="I213" s="668">
        <v>0.48</v>
      </c>
      <c r="J213" s="668">
        <v>900</v>
      </c>
      <c r="K213" s="669">
        <v>432</v>
      </c>
    </row>
    <row r="214" spans="1:11" ht="14.4" customHeight="1" x14ac:dyDescent="0.3">
      <c r="A214" s="664" t="s">
        <v>548</v>
      </c>
      <c r="B214" s="665" t="s">
        <v>549</v>
      </c>
      <c r="C214" s="666" t="s">
        <v>561</v>
      </c>
      <c r="D214" s="667" t="s">
        <v>2160</v>
      </c>
      <c r="E214" s="666" t="s">
        <v>5481</v>
      </c>
      <c r="F214" s="667" t="s">
        <v>5482</v>
      </c>
      <c r="G214" s="666" t="s">
        <v>3385</v>
      </c>
      <c r="H214" s="666" t="s">
        <v>3386</v>
      </c>
      <c r="I214" s="668">
        <v>0.67</v>
      </c>
      <c r="J214" s="668">
        <v>1400</v>
      </c>
      <c r="K214" s="669">
        <v>938</v>
      </c>
    </row>
    <row r="215" spans="1:11" ht="14.4" customHeight="1" x14ac:dyDescent="0.3">
      <c r="A215" s="664" t="s">
        <v>548</v>
      </c>
      <c r="B215" s="665" t="s">
        <v>549</v>
      </c>
      <c r="C215" s="666" t="s">
        <v>561</v>
      </c>
      <c r="D215" s="667" t="s">
        <v>2160</v>
      </c>
      <c r="E215" s="666" t="s">
        <v>5481</v>
      </c>
      <c r="F215" s="667" t="s">
        <v>5482</v>
      </c>
      <c r="G215" s="666" t="s">
        <v>3592</v>
      </c>
      <c r="H215" s="666" t="s">
        <v>3593</v>
      </c>
      <c r="I215" s="668">
        <v>3.1333333333333329</v>
      </c>
      <c r="J215" s="668">
        <v>150</v>
      </c>
      <c r="K215" s="669">
        <v>470</v>
      </c>
    </row>
    <row r="216" spans="1:11" ht="14.4" customHeight="1" x14ac:dyDescent="0.3">
      <c r="A216" s="664" t="s">
        <v>548</v>
      </c>
      <c r="B216" s="665" t="s">
        <v>549</v>
      </c>
      <c r="C216" s="666" t="s">
        <v>561</v>
      </c>
      <c r="D216" s="667" t="s">
        <v>2160</v>
      </c>
      <c r="E216" s="666" t="s">
        <v>5481</v>
      </c>
      <c r="F216" s="667" t="s">
        <v>5482</v>
      </c>
      <c r="G216" s="666" t="s">
        <v>3389</v>
      </c>
      <c r="H216" s="666" t="s">
        <v>3390</v>
      </c>
      <c r="I216" s="668">
        <v>6.23</v>
      </c>
      <c r="J216" s="668">
        <v>30</v>
      </c>
      <c r="K216" s="669">
        <v>186.9</v>
      </c>
    </row>
    <row r="217" spans="1:11" ht="14.4" customHeight="1" x14ac:dyDescent="0.3">
      <c r="A217" s="664" t="s">
        <v>548</v>
      </c>
      <c r="B217" s="665" t="s">
        <v>549</v>
      </c>
      <c r="C217" s="666" t="s">
        <v>561</v>
      </c>
      <c r="D217" s="667" t="s">
        <v>2160</v>
      </c>
      <c r="E217" s="666" t="s">
        <v>5481</v>
      </c>
      <c r="F217" s="667" t="s">
        <v>5482</v>
      </c>
      <c r="G217" s="666" t="s">
        <v>3391</v>
      </c>
      <c r="H217" s="666" t="s">
        <v>3392</v>
      </c>
      <c r="I217" s="668">
        <v>81.73</v>
      </c>
      <c r="J217" s="668">
        <v>45</v>
      </c>
      <c r="K217" s="669">
        <v>3677.69</v>
      </c>
    </row>
    <row r="218" spans="1:11" ht="14.4" customHeight="1" x14ac:dyDescent="0.3">
      <c r="A218" s="664" t="s">
        <v>548</v>
      </c>
      <c r="B218" s="665" t="s">
        <v>549</v>
      </c>
      <c r="C218" s="666" t="s">
        <v>561</v>
      </c>
      <c r="D218" s="667" t="s">
        <v>2160</v>
      </c>
      <c r="E218" s="666" t="s">
        <v>5481</v>
      </c>
      <c r="F218" s="667" t="s">
        <v>5482</v>
      </c>
      <c r="G218" s="666" t="s">
        <v>3393</v>
      </c>
      <c r="H218" s="666" t="s">
        <v>3394</v>
      </c>
      <c r="I218" s="668">
        <v>6.1700000000000008</v>
      </c>
      <c r="J218" s="668">
        <v>170</v>
      </c>
      <c r="K218" s="669">
        <v>1048.9000000000001</v>
      </c>
    </row>
    <row r="219" spans="1:11" ht="14.4" customHeight="1" x14ac:dyDescent="0.3">
      <c r="A219" s="664" t="s">
        <v>548</v>
      </c>
      <c r="B219" s="665" t="s">
        <v>549</v>
      </c>
      <c r="C219" s="666" t="s">
        <v>561</v>
      </c>
      <c r="D219" s="667" t="s">
        <v>2160</v>
      </c>
      <c r="E219" s="666" t="s">
        <v>5481</v>
      </c>
      <c r="F219" s="667" t="s">
        <v>5482</v>
      </c>
      <c r="G219" s="666" t="s">
        <v>3594</v>
      </c>
      <c r="H219" s="666" t="s">
        <v>3595</v>
      </c>
      <c r="I219" s="668">
        <v>17.91</v>
      </c>
      <c r="J219" s="668">
        <v>2</v>
      </c>
      <c r="K219" s="669">
        <v>35.82</v>
      </c>
    </row>
    <row r="220" spans="1:11" ht="14.4" customHeight="1" x14ac:dyDescent="0.3">
      <c r="A220" s="664" t="s">
        <v>548</v>
      </c>
      <c r="B220" s="665" t="s">
        <v>549</v>
      </c>
      <c r="C220" s="666" t="s">
        <v>561</v>
      </c>
      <c r="D220" s="667" t="s">
        <v>2160</v>
      </c>
      <c r="E220" s="666" t="s">
        <v>5481</v>
      </c>
      <c r="F220" s="667" t="s">
        <v>5482</v>
      </c>
      <c r="G220" s="666" t="s">
        <v>3596</v>
      </c>
      <c r="H220" s="666" t="s">
        <v>3597</v>
      </c>
      <c r="I220" s="668">
        <v>206.02666666666664</v>
      </c>
      <c r="J220" s="668">
        <v>3</v>
      </c>
      <c r="K220" s="669">
        <v>618.07999999999993</v>
      </c>
    </row>
    <row r="221" spans="1:11" ht="14.4" customHeight="1" x14ac:dyDescent="0.3">
      <c r="A221" s="664" t="s">
        <v>548</v>
      </c>
      <c r="B221" s="665" t="s">
        <v>549</v>
      </c>
      <c r="C221" s="666" t="s">
        <v>561</v>
      </c>
      <c r="D221" s="667" t="s">
        <v>2160</v>
      </c>
      <c r="E221" s="666" t="s">
        <v>5481</v>
      </c>
      <c r="F221" s="667" t="s">
        <v>5482</v>
      </c>
      <c r="G221" s="666" t="s">
        <v>3598</v>
      </c>
      <c r="H221" s="666" t="s">
        <v>3599</v>
      </c>
      <c r="I221" s="668">
        <v>9.68</v>
      </c>
      <c r="J221" s="668">
        <v>10</v>
      </c>
      <c r="K221" s="669">
        <v>96.8</v>
      </c>
    </row>
    <row r="222" spans="1:11" ht="14.4" customHeight="1" x14ac:dyDescent="0.3">
      <c r="A222" s="664" t="s">
        <v>548</v>
      </c>
      <c r="B222" s="665" t="s">
        <v>549</v>
      </c>
      <c r="C222" s="666" t="s">
        <v>561</v>
      </c>
      <c r="D222" s="667" t="s">
        <v>2160</v>
      </c>
      <c r="E222" s="666" t="s">
        <v>5481</v>
      </c>
      <c r="F222" s="667" t="s">
        <v>5482</v>
      </c>
      <c r="G222" s="666" t="s">
        <v>3395</v>
      </c>
      <c r="H222" s="666" t="s">
        <v>3396</v>
      </c>
      <c r="I222" s="668">
        <v>1.982</v>
      </c>
      <c r="J222" s="668">
        <v>600</v>
      </c>
      <c r="K222" s="669">
        <v>1188.5</v>
      </c>
    </row>
    <row r="223" spans="1:11" ht="14.4" customHeight="1" x14ac:dyDescent="0.3">
      <c r="A223" s="664" t="s">
        <v>548</v>
      </c>
      <c r="B223" s="665" t="s">
        <v>549</v>
      </c>
      <c r="C223" s="666" t="s">
        <v>561</v>
      </c>
      <c r="D223" s="667" t="s">
        <v>2160</v>
      </c>
      <c r="E223" s="666" t="s">
        <v>5481</v>
      </c>
      <c r="F223" s="667" t="s">
        <v>5482</v>
      </c>
      <c r="G223" s="666" t="s">
        <v>3397</v>
      </c>
      <c r="H223" s="666" t="s">
        <v>3398</v>
      </c>
      <c r="I223" s="668">
        <v>2.0433333333333334</v>
      </c>
      <c r="J223" s="668">
        <v>250</v>
      </c>
      <c r="K223" s="669">
        <v>511</v>
      </c>
    </row>
    <row r="224" spans="1:11" ht="14.4" customHeight="1" x14ac:dyDescent="0.3">
      <c r="A224" s="664" t="s">
        <v>548</v>
      </c>
      <c r="B224" s="665" t="s">
        <v>549</v>
      </c>
      <c r="C224" s="666" t="s">
        <v>561</v>
      </c>
      <c r="D224" s="667" t="s">
        <v>2160</v>
      </c>
      <c r="E224" s="666" t="s">
        <v>5481</v>
      </c>
      <c r="F224" s="667" t="s">
        <v>5482</v>
      </c>
      <c r="G224" s="666" t="s">
        <v>3401</v>
      </c>
      <c r="H224" s="666" t="s">
        <v>3402</v>
      </c>
      <c r="I224" s="668">
        <v>1.93</v>
      </c>
      <c r="J224" s="668">
        <v>50</v>
      </c>
      <c r="K224" s="669">
        <v>96.5</v>
      </c>
    </row>
    <row r="225" spans="1:11" ht="14.4" customHeight="1" x14ac:dyDescent="0.3">
      <c r="A225" s="664" t="s">
        <v>548</v>
      </c>
      <c r="B225" s="665" t="s">
        <v>549</v>
      </c>
      <c r="C225" s="666" t="s">
        <v>561</v>
      </c>
      <c r="D225" s="667" t="s">
        <v>2160</v>
      </c>
      <c r="E225" s="666" t="s">
        <v>5481</v>
      </c>
      <c r="F225" s="667" t="s">
        <v>5482</v>
      </c>
      <c r="G225" s="666" t="s">
        <v>3407</v>
      </c>
      <c r="H225" s="666" t="s">
        <v>3408</v>
      </c>
      <c r="I225" s="668">
        <v>2.1666666666666665</v>
      </c>
      <c r="J225" s="668">
        <v>450</v>
      </c>
      <c r="K225" s="669">
        <v>974.5</v>
      </c>
    </row>
    <row r="226" spans="1:11" ht="14.4" customHeight="1" x14ac:dyDescent="0.3">
      <c r="A226" s="664" t="s">
        <v>548</v>
      </c>
      <c r="B226" s="665" t="s">
        <v>549</v>
      </c>
      <c r="C226" s="666" t="s">
        <v>561</v>
      </c>
      <c r="D226" s="667" t="s">
        <v>2160</v>
      </c>
      <c r="E226" s="666" t="s">
        <v>5481</v>
      </c>
      <c r="F226" s="667" t="s">
        <v>5482</v>
      </c>
      <c r="G226" s="666" t="s">
        <v>3409</v>
      </c>
      <c r="H226" s="666" t="s">
        <v>3410</v>
      </c>
      <c r="I226" s="668">
        <v>2.6974999999999998</v>
      </c>
      <c r="J226" s="668">
        <v>450</v>
      </c>
      <c r="K226" s="669">
        <v>1214.5</v>
      </c>
    </row>
    <row r="227" spans="1:11" ht="14.4" customHeight="1" x14ac:dyDescent="0.3">
      <c r="A227" s="664" t="s">
        <v>548</v>
      </c>
      <c r="B227" s="665" t="s">
        <v>549</v>
      </c>
      <c r="C227" s="666" t="s">
        <v>561</v>
      </c>
      <c r="D227" s="667" t="s">
        <v>2160</v>
      </c>
      <c r="E227" s="666" t="s">
        <v>5481</v>
      </c>
      <c r="F227" s="667" t="s">
        <v>5482</v>
      </c>
      <c r="G227" s="666" t="s">
        <v>3413</v>
      </c>
      <c r="H227" s="666" t="s">
        <v>3414</v>
      </c>
      <c r="I227" s="668">
        <v>2.1800000000000002</v>
      </c>
      <c r="J227" s="668">
        <v>100</v>
      </c>
      <c r="K227" s="669">
        <v>218</v>
      </c>
    </row>
    <row r="228" spans="1:11" ht="14.4" customHeight="1" x14ac:dyDescent="0.3">
      <c r="A228" s="664" t="s">
        <v>548</v>
      </c>
      <c r="B228" s="665" t="s">
        <v>549</v>
      </c>
      <c r="C228" s="666" t="s">
        <v>561</v>
      </c>
      <c r="D228" s="667" t="s">
        <v>2160</v>
      </c>
      <c r="E228" s="666" t="s">
        <v>5481</v>
      </c>
      <c r="F228" s="667" t="s">
        <v>5482</v>
      </c>
      <c r="G228" s="666" t="s">
        <v>3600</v>
      </c>
      <c r="H228" s="666" t="s">
        <v>3601</v>
      </c>
      <c r="I228" s="668">
        <v>29.9</v>
      </c>
      <c r="J228" s="668">
        <v>60</v>
      </c>
      <c r="K228" s="669">
        <v>1794</v>
      </c>
    </row>
    <row r="229" spans="1:11" ht="14.4" customHeight="1" x14ac:dyDescent="0.3">
      <c r="A229" s="664" t="s">
        <v>548</v>
      </c>
      <c r="B229" s="665" t="s">
        <v>549</v>
      </c>
      <c r="C229" s="666" t="s">
        <v>561</v>
      </c>
      <c r="D229" s="667" t="s">
        <v>2160</v>
      </c>
      <c r="E229" s="666" t="s">
        <v>5481</v>
      </c>
      <c r="F229" s="667" t="s">
        <v>5482</v>
      </c>
      <c r="G229" s="666" t="s">
        <v>3602</v>
      </c>
      <c r="H229" s="666" t="s">
        <v>3603</v>
      </c>
      <c r="I229" s="668">
        <v>1.9383333333333332</v>
      </c>
      <c r="J229" s="668">
        <v>800</v>
      </c>
      <c r="K229" s="669">
        <v>1551</v>
      </c>
    </row>
    <row r="230" spans="1:11" ht="14.4" customHeight="1" x14ac:dyDescent="0.3">
      <c r="A230" s="664" t="s">
        <v>548</v>
      </c>
      <c r="B230" s="665" t="s">
        <v>549</v>
      </c>
      <c r="C230" s="666" t="s">
        <v>561</v>
      </c>
      <c r="D230" s="667" t="s">
        <v>2160</v>
      </c>
      <c r="E230" s="666" t="s">
        <v>5481</v>
      </c>
      <c r="F230" s="667" t="s">
        <v>5482</v>
      </c>
      <c r="G230" s="666" t="s">
        <v>3415</v>
      </c>
      <c r="H230" s="666" t="s">
        <v>3416</v>
      </c>
      <c r="I230" s="668">
        <v>127.05</v>
      </c>
      <c r="J230" s="668">
        <v>2</v>
      </c>
      <c r="K230" s="669">
        <v>254.1</v>
      </c>
    </row>
    <row r="231" spans="1:11" ht="14.4" customHeight="1" x14ac:dyDescent="0.3">
      <c r="A231" s="664" t="s">
        <v>548</v>
      </c>
      <c r="B231" s="665" t="s">
        <v>549</v>
      </c>
      <c r="C231" s="666" t="s">
        <v>561</v>
      </c>
      <c r="D231" s="667" t="s">
        <v>2160</v>
      </c>
      <c r="E231" s="666" t="s">
        <v>5481</v>
      </c>
      <c r="F231" s="667" t="s">
        <v>5482</v>
      </c>
      <c r="G231" s="666" t="s">
        <v>3604</v>
      </c>
      <c r="H231" s="666" t="s">
        <v>3605</v>
      </c>
      <c r="I231" s="668">
        <v>447.94499999999999</v>
      </c>
      <c r="J231" s="668">
        <v>20</v>
      </c>
      <c r="K231" s="669">
        <v>8958.869999999999</v>
      </c>
    </row>
    <row r="232" spans="1:11" ht="14.4" customHeight="1" x14ac:dyDescent="0.3">
      <c r="A232" s="664" t="s">
        <v>548</v>
      </c>
      <c r="B232" s="665" t="s">
        <v>549</v>
      </c>
      <c r="C232" s="666" t="s">
        <v>561</v>
      </c>
      <c r="D232" s="667" t="s">
        <v>2160</v>
      </c>
      <c r="E232" s="666" t="s">
        <v>5481</v>
      </c>
      <c r="F232" s="667" t="s">
        <v>5482</v>
      </c>
      <c r="G232" s="666" t="s">
        <v>3419</v>
      </c>
      <c r="H232" s="666" t="s">
        <v>3420</v>
      </c>
      <c r="I232" s="668">
        <v>17.98</v>
      </c>
      <c r="J232" s="668">
        <v>100</v>
      </c>
      <c r="K232" s="669">
        <v>1798</v>
      </c>
    </row>
    <row r="233" spans="1:11" ht="14.4" customHeight="1" x14ac:dyDescent="0.3">
      <c r="A233" s="664" t="s">
        <v>548</v>
      </c>
      <c r="B233" s="665" t="s">
        <v>549</v>
      </c>
      <c r="C233" s="666" t="s">
        <v>561</v>
      </c>
      <c r="D233" s="667" t="s">
        <v>2160</v>
      </c>
      <c r="E233" s="666" t="s">
        <v>5481</v>
      </c>
      <c r="F233" s="667" t="s">
        <v>5482</v>
      </c>
      <c r="G233" s="666" t="s">
        <v>3421</v>
      </c>
      <c r="H233" s="666" t="s">
        <v>3422</v>
      </c>
      <c r="I233" s="668">
        <v>17.98</v>
      </c>
      <c r="J233" s="668">
        <v>250</v>
      </c>
      <c r="K233" s="669">
        <v>4495</v>
      </c>
    </row>
    <row r="234" spans="1:11" ht="14.4" customHeight="1" x14ac:dyDescent="0.3">
      <c r="A234" s="664" t="s">
        <v>548</v>
      </c>
      <c r="B234" s="665" t="s">
        <v>549</v>
      </c>
      <c r="C234" s="666" t="s">
        <v>561</v>
      </c>
      <c r="D234" s="667" t="s">
        <v>2160</v>
      </c>
      <c r="E234" s="666" t="s">
        <v>5481</v>
      </c>
      <c r="F234" s="667" t="s">
        <v>5482</v>
      </c>
      <c r="G234" s="666" t="s">
        <v>3548</v>
      </c>
      <c r="H234" s="666" t="s">
        <v>3549</v>
      </c>
      <c r="I234" s="668">
        <v>12.103333333333333</v>
      </c>
      <c r="J234" s="668">
        <v>110</v>
      </c>
      <c r="K234" s="669">
        <v>1331.3</v>
      </c>
    </row>
    <row r="235" spans="1:11" ht="14.4" customHeight="1" x14ac:dyDescent="0.3">
      <c r="A235" s="664" t="s">
        <v>548</v>
      </c>
      <c r="B235" s="665" t="s">
        <v>549</v>
      </c>
      <c r="C235" s="666" t="s">
        <v>561</v>
      </c>
      <c r="D235" s="667" t="s">
        <v>2160</v>
      </c>
      <c r="E235" s="666" t="s">
        <v>5481</v>
      </c>
      <c r="F235" s="667" t="s">
        <v>5482</v>
      </c>
      <c r="G235" s="666" t="s">
        <v>3606</v>
      </c>
      <c r="H235" s="666" t="s">
        <v>3607</v>
      </c>
      <c r="I235" s="668">
        <v>8.9499999999999993</v>
      </c>
      <c r="J235" s="668">
        <v>20</v>
      </c>
      <c r="K235" s="669">
        <v>179</v>
      </c>
    </row>
    <row r="236" spans="1:11" ht="14.4" customHeight="1" x14ac:dyDescent="0.3">
      <c r="A236" s="664" t="s">
        <v>548</v>
      </c>
      <c r="B236" s="665" t="s">
        <v>549</v>
      </c>
      <c r="C236" s="666" t="s">
        <v>561</v>
      </c>
      <c r="D236" s="667" t="s">
        <v>2160</v>
      </c>
      <c r="E236" s="666" t="s">
        <v>5481</v>
      </c>
      <c r="F236" s="667" t="s">
        <v>5482</v>
      </c>
      <c r="G236" s="666" t="s">
        <v>3425</v>
      </c>
      <c r="H236" s="666" t="s">
        <v>3426</v>
      </c>
      <c r="I236" s="668">
        <v>2.5166666666666662</v>
      </c>
      <c r="J236" s="668">
        <v>150</v>
      </c>
      <c r="K236" s="669">
        <v>377.5</v>
      </c>
    </row>
    <row r="237" spans="1:11" ht="14.4" customHeight="1" x14ac:dyDescent="0.3">
      <c r="A237" s="664" t="s">
        <v>548</v>
      </c>
      <c r="B237" s="665" t="s">
        <v>549</v>
      </c>
      <c r="C237" s="666" t="s">
        <v>561</v>
      </c>
      <c r="D237" s="667" t="s">
        <v>2160</v>
      </c>
      <c r="E237" s="666" t="s">
        <v>5481</v>
      </c>
      <c r="F237" s="667" t="s">
        <v>5482</v>
      </c>
      <c r="G237" s="666" t="s">
        <v>3608</v>
      </c>
      <c r="H237" s="666" t="s">
        <v>3609</v>
      </c>
      <c r="I237" s="668">
        <v>1.9339999999999999</v>
      </c>
      <c r="J237" s="668">
        <v>500</v>
      </c>
      <c r="K237" s="669">
        <v>967</v>
      </c>
    </row>
    <row r="238" spans="1:11" ht="14.4" customHeight="1" x14ac:dyDescent="0.3">
      <c r="A238" s="664" t="s">
        <v>548</v>
      </c>
      <c r="B238" s="665" t="s">
        <v>549</v>
      </c>
      <c r="C238" s="666" t="s">
        <v>561</v>
      </c>
      <c r="D238" s="667" t="s">
        <v>2160</v>
      </c>
      <c r="E238" s="666" t="s">
        <v>5481</v>
      </c>
      <c r="F238" s="667" t="s">
        <v>5482</v>
      </c>
      <c r="G238" s="666" t="s">
        <v>3610</v>
      </c>
      <c r="H238" s="666" t="s">
        <v>3611</v>
      </c>
      <c r="I238" s="668">
        <v>5.2</v>
      </c>
      <c r="J238" s="668">
        <v>100</v>
      </c>
      <c r="K238" s="669">
        <v>520</v>
      </c>
    </row>
    <row r="239" spans="1:11" ht="14.4" customHeight="1" x14ac:dyDescent="0.3">
      <c r="A239" s="664" t="s">
        <v>548</v>
      </c>
      <c r="B239" s="665" t="s">
        <v>549</v>
      </c>
      <c r="C239" s="666" t="s">
        <v>561</v>
      </c>
      <c r="D239" s="667" t="s">
        <v>2160</v>
      </c>
      <c r="E239" s="666" t="s">
        <v>5481</v>
      </c>
      <c r="F239" s="667" t="s">
        <v>5482</v>
      </c>
      <c r="G239" s="666" t="s">
        <v>3427</v>
      </c>
      <c r="H239" s="666" t="s">
        <v>3428</v>
      </c>
      <c r="I239" s="668">
        <v>13.2</v>
      </c>
      <c r="J239" s="668">
        <v>20</v>
      </c>
      <c r="K239" s="669">
        <v>264</v>
      </c>
    </row>
    <row r="240" spans="1:11" ht="14.4" customHeight="1" x14ac:dyDescent="0.3">
      <c r="A240" s="664" t="s">
        <v>548</v>
      </c>
      <c r="B240" s="665" t="s">
        <v>549</v>
      </c>
      <c r="C240" s="666" t="s">
        <v>561</v>
      </c>
      <c r="D240" s="667" t="s">
        <v>2160</v>
      </c>
      <c r="E240" s="666" t="s">
        <v>5481</v>
      </c>
      <c r="F240" s="667" t="s">
        <v>5482</v>
      </c>
      <c r="G240" s="666" t="s">
        <v>3612</v>
      </c>
      <c r="H240" s="666" t="s">
        <v>3613</v>
      </c>
      <c r="I240" s="668">
        <v>13.2</v>
      </c>
      <c r="J240" s="668">
        <v>20</v>
      </c>
      <c r="K240" s="669">
        <v>264</v>
      </c>
    </row>
    <row r="241" spans="1:11" ht="14.4" customHeight="1" x14ac:dyDescent="0.3">
      <c r="A241" s="664" t="s">
        <v>548</v>
      </c>
      <c r="B241" s="665" t="s">
        <v>549</v>
      </c>
      <c r="C241" s="666" t="s">
        <v>561</v>
      </c>
      <c r="D241" s="667" t="s">
        <v>2160</v>
      </c>
      <c r="E241" s="666" t="s">
        <v>5481</v>
      </c>
      <c r="F241" s="667" t="s">
        <v>5482</v>
      </c>
      <c r="G241" s="666" t="s">
        <v>3429</v>
      </c>
      <c r="H241" s="666" t="s">
        <v>3430</v>
      </c>
      <c r="I241" s="668">
        <v>13.2</v>
      </c>
      <c r="J241" s="668">
        <v>20</v>
      </c>
      <c r="K241" s="669">
        <v>264</v>
      </c>
    </row>
    <row r="242" spans="1:11" ht="14.4" customHeight="1" x14ac:dyDescent="0.3">
      <c r="A242" s="664" t="s">
        <v>548</v>
      </c>
      <c r="B242" s="665" t="s">
        <v>549</v>
      </c>
      <c r="C242" s="666" t="s">
        <v>561</v>
      </c>
      <c r="D242" s="667" t="s">
        <v>2160</v>
      </c>
      <c r="E242" s="666" t="s">
        <v>5481</v>
      </c>
      <c r="F242" s="667" t="s">
        <v>5482</v>
      </c>
      <c r="G242" s="666" t="s">
        <v>3614</v>
      </c>
      <c r="H242" s="666" t="s">
        <v>3615</v>
      </c>
      <c r="I242" s="668">
        <v>13.2</v>
      </c>
      <c r="J242" s="668">
        <v>10</v>
      </c>
      <c r="K242" s="669">
        <v>132</v>
      </c>
    </row>
    <row r="243" spans="1:11" ht="14.4" customHeight="1" x14ac:dyDescent="0.3">
      <c r="A243" s="664" t="s">
        <v>548</v>
      </c>
      <c r="B243" s="665" t="s">
        <v>549</v>
      </c>
      <c r="C243" s="666" t="s">
        <v>561</v>
      </c>
      <c r="D243" s="667" t="s">
        <v>2160</v>
      </c>
      <c r="E243" s="666" t="s">
        <v>5481</v>
      </c>
      <c r="F243" s="667" t="s">
        <v>5482</v>
      </c>
      <c r="G243" s="666" t="s">
        <v>3431</v>
      </c>
      <c r="H243" s="666" t="s">
        <v>3432</v>
      </c>
      <c r="I243" s="668">
        <v>1.27</v>
      </c>
      <c r="J243" s="668">
        <v>375</v>
      </c>
      <c r="K243" s="669">
        <v>476.25</v>
      </c>
    </row>
    <row r="244" spans="1:11" ht="14.4" customHeight="1" x14ac:dyDescent="0.3">
      <c r="A244" s="664" t="s">
        <v>548</v>
      </c>
      <c r="B244" s="665" t="s">
        <v>549</v>
      </c>
      <c r="C244" s="666" t="s">
        <v>561</v>
      </c>
      <c r="D244" s="667" t="s">
        <v>2160</v>
      </c>
      <c r="E244" s="666" t="s">
        <v>5481</v>
      </c>
      <c r="F244" s="667" t="s">
        <v>5482</v>
      </c>
      <c r="G244" s="666" t="s">
        <v>3616</v>
      </c>
      <c r="H244" s="666" t="s">
        <v>3617</v>
      </c>
      <c r="I244" s="668">
        <v>6.6550000000000002</v>
      </c>
      <c r="J244" s="668">
        <v>50</v>
      </c>
      <c r="K244" s="669">
        <v>332.58000000000004</v>
      </c>
    </row>
    <row r="245" spans="1:11" ht="14.4" customHeight="1" x14ac:dyDescent="0.3">
      <c r="A245" s="664" t="s">
        <v>548</v>
      </c>
      <c r="B245" s="665" t="s">
        <v>549</v>
      </c>
      <c r="C245" s="666" t="s">
        <v>561</v>
      </c>
      <c r="D245" s="667" t="s">
        <v>2160</v>
      </c>
      <c r="E245" s="666" t="s">
        <v>5481</v>
      </c>
      <c r="F245" s="667" t="s">
        <v>5482</v>
      </c>
      <c r="G245" s="666" t="s">
        <v>3618</v>
      </c>
      <c r="H245" s="666" t="s">
        <v>3619</v>
      </c>
      <c r="I245" s="668">
        <v>6.65</v>
      </c>
      <c r="J245" s="668">
        <v>30</v>
      </c>
      <c r="K245" s="669">
        <v>199.5</v>
      </c>
    </row>
    <row r="246" spans="1:11" ht="14.4" customHeight="1" x14ac:dyDescent="0.3">
      <c r="A246" s="664" t="s">
        <v>548</v>
      </c>
      <c r="B246" s="665" t="s">
        <v>549</v>
      </c>
      <c r="C246" s="666" t="s">
        <v>561</v>
      </c>
      <c r="D246" s="667" t="s">
        <v>2160</v>
      </c>
      <c r="E246" s="666" t="s">
        <v>5481</v>
      </c>
      <c r="F246" s="667" t="s">
        <v>5482</v>
      </c>
      <c r="G246" s="666" t="s">
        <v>3620</v>
      </c>
      <c r="H246" s="666" t="s">
        <v>3621</v>
      </c>
      <c r="I246" s="668">
        <v>6.65</v>
      </c>
      <c r="J246" s="668">
        <v>50</v>
      </c>
      <c r="K246" s="669">
        <v>332.5</v>
      </c>
    </row>
    <row r="247" spans="1:11" ht="14.4" customHeight="1" x14ac:dyDescent="0.3">
      <c r="A247" s="664" t="s">
        <v>548</v>
      </c>
      <c r="B247" s="665" t="s">
        <v>549</v>
      </c>
      <c r="C247" s="666" t="s">
        <v>561</v>
      </c>
      <c r="D247" s="667" t="s">
        <v>2160</v>
      </c>
      <c r="E247" s="666" t="s">
        <v>5481</v>
      </c>
      <c r="F247" s="667" t="s">
        <v>5482</v>
      </c>
      <c r="G247" s="666" t="s">
        <v>3622</v>
      </c>
      <c r="H247" s="666" t="s">
        <v>3623</v>
      </c>
      <c r="I247" s="668">
        <v>0.46999999999999986</v>
      </c>
      <c r="J247" s="668">
        <v>1600</v>
      </c>
      <c r="K247" s="669">
        <v>752</v>
      </c>
    </row>
    <row r="248" spans="1:11" ht="14.4" customHeight="1" x14ac:dyDescent="0.3">
      <c r="A248" s="664" t="s">
        <v>548</v>
      </c>
      <c r="B248" s="665" t="s">
        <v>549</v>
      </c>
      <c r="C248" s="666" t="s">
        <v>561</v>
      </c>
      <c r="D248" s="667" t="s">
        <v>2160</v>
      </c>
      <c r="E248" s="666" t="s">
        <v>5481</v>
      </c>
      <c r="F248" s="667" t="s">
        <v>5482</v>
      </c>
      <c r="G248" s="666" t="s">
        <v>3443</v>
      </c>
      <c r="H248" s="666" t="s">
        <v>3444</v>
      </c>
      <c r="I248" s="668">
        <v>4.03</v>
      </c>
      <c r="J248" s="668">
        <v>350</v>
      </c>
      <c r="K248" s="669">
        <v>1410.5</v>
      </c>
    </row>
    <row r="249" spans="1:11" ht="14.4" customHeight="1" x14ac:dyDescent="0.3">
      <c r="A249" s="664" t="s">
        <v>548</v>
      </c>
      <c r="B249" s="665" t="s">
        <v>549</v>
      </c>
      <c r="C249" s="666" t="s">
        <v>561</v>
      </c>
      <c r="D249" s="667" t="s">
        <v>2160</v>
      </c>
      <c r="E249" s="666" t="s">
        <v>5481</v>
      </c>
      <c r="F249" s="667" t="s">
        <v>5482</v>
      </c>
      <c r="G249" s="666" t="s">
        <v>3447</v>
      </c>
      <c r="H249" s="666" t="s">
        <v>3448</v>
      </c>
      <c r="I249" s="668">
        <v>9.19</v>
      </c>
      <c r="J249" s="668">
        <v>10</v>
      </c>
      <c r="K249" s="669">
        <v>91.9</v>
      </c>
    </row>
    <row r="250" spans="1:11" ht="14.4" customHeight="1" x14ac:dyDescent="0.3">
      <c r="A250" s="664" t="s">
        <v>548</v>
      </c>
      <c r="B250" s="665" t="s">
        <v>549</v>
      </c>
      <c r="C250" s="666" t="s">
        <v>561</v>
      </c>
      <c r="D250" s="667" t="s">
        <v>2160</v>
      </c>
      <c r="E250" s="666" t="s">
        <v>5481</v>
      </c>
      <c r="F250" s="667" t="s">
        <v>5482</v>
      </c>
      <c r="G250" s="666" t="s">
        <v>3624</v>
      </c>
      <c r="H250" s="666" t="s">
        <v>3625</v>
      </c>
      <c r="I250" s="668">
        <v>2.34</v>
      </c>
      <c r="J250" s="668">
        <v>20</v>
      </c>
      <c r="K250" s="669">
        <v>46.8</v>
      </c>
    </row>
    <row r="251" spans="1:11" ht="14.4" customHeight="1" x14ac:dyDescent="0.3">
      <c r="A251" s="664" t="s">
        <v>548</v>
      </c>
      <c r="B251" s="665" t="s">
        <v>549</v>
      </c>
      <c r="C251" s="666" t="s">
        <v>561</v>
      </c>
      <c r="D251" s="667" t="s">
        <v>2160</v>
      </c>
      <c r="E251" s="666" t="s">
        <v>5481</v>
      </c>
      <c r="F251" s="667" t="s">
        <v>5482</v>
      </c>
      <c r="G251" s="666" t="s">
        <v>3449</v>
      </c>
      <c r="H251" s="666" t="s">
        <v>3450</v>
      </c>
      <c r="I251" s="668">
        <v>9.2000000000000011</v>
      </c>
      <c r="J251" s="668">
        <v>550</v>
      </c>
      <c r="K251" s="669">
        <v>5060</v>
      </c>
    </row>
    <row r="252" spans="1:11" ht="14.4" customHeight="1" x14ac:dyDescent="0.3">
      <c r="A252" s="664" t="s">
        <v>548</v>
      </c>
      <c r="B252" s="665" t="s">
        <v>549</v>
      </c>
      <c r="C252" s="666" t="s">
        <v>561</v>
      </c>
      <c r="D252" s="667" t="s">
        <v>2160</v>
      </c>
      <c r="E252" s="666" t="s">
        <v>5481</v>
      </c>
      <c r="F252" s="667" t="s">
        <v>5482</v>
      </c>
      <c r="G252" s="666" t="s">
        <v>3626</v>
      </c>
      <c r="H252" s="666" t="s">
        <v>3627</v>
      </c>
      <c r="I252" s="668">
        <v>15.73</v>
      </c>
      <c r="J252" s="668">
        <v>60</v>
      </c>
      <c r="K252" s="669">
        <v>943.8</v>
      </c>
    </row>
    <row r="253" spans="1:11" ht="14.4" customHeight="1" x14ac:dyDescent="0.3">
      <c r="A253" s="664" t="s">
        <v>548</v>
      </c>
      <c r="B253" s="665" t="s">
        <v>549</v>
      </c>
      <c r="C253" s="666" t="s">
        <v>561</v>
      </c>
      <c r="D253" s="667" t="s">
        <v>2160</v>
      </c>
      <c r="E253" s="666" t="s">
        <v>5481</v>
      </c>
      <c r="F253" s="667" t="s">
        <v>5482</v>
      </c>
      <c r="G253" s="666" t="s">
        <v>3628</v>
      </c>
      <c r="H253" s="666" t="s">
        <v>3629</v>
      </c>
      <c r="I253" s="668">
        <v>14.52</v>
      </c>
      <c r="J253" s="668">
        <v>20</v>
      </c>
      <c r="K253" s="669">
        <v>290.39999999999998</v>
      </c>
    </row>
    <row r="254" spans="1:11" ht="14.4" customHeight="1" x14ac:dyDescent="0.3">
      <c r="A254" s="664" t="s">
        <v>548</v>
      </c>
      <c r="B254" s="665" t="s">
        <v>549</v>
      </c>
      <c r="C254" s="666" t="s">
        <v>561</v>
      </c>
      <c r="D254" s="667" t="s">
        <v>2160</v>
      </c>
      <c r="E254" s="666" t="s">
        <v>5481</v>
      </c>
      <c r="F254" s="667" t="s">
        <v>5482</v>
      </c>
      <c r="G254" s="666" t="s">
        <v>3630</v>
      </c>
      <c r="H254" s="666" t="s">
        <v>3631</v>
      </c>
      <c r="I254" s="668">
        <v>1109.27</v>
      </c>
      <c r="J254" s="668">
        <v>1</v>
      </c>
      <c r="K254" s="669">
        <v>1109.27</v>
      </c>
    </row>
    <row r="255" spans="1:11" ht="14.4" customHeight="1" x14ac:dyDescent="0.3">
      <c r="A255" s="664" t="s">
        <v>548</v>
      </c>
      <c r="B255" s="665" t="s">
        <v>549</v>
      </c>
      <c r="C255" s="666" t="s">
        <v>561</v>
      </c>
      <c r="D255" s="667" t="s">
        <v>2160</v>
      </c>
      <c r="E255" s="666" t="s">
        <v>5481</v>
      </c>
      <c r="F255" s="667" t="s">
        <v>5482</v>
      </c>
      <c r="G255" s="666" t="s">
        <v>3632</v>
      </c>
      <c r="H255" s="666" t="s">
        <v>3633</v>
      </c>
      <c r="I255" s="668">
        <v>150</v>
      </c>
      <c r="J255" s="668">
        <v>2</v>
      </c>
      <c r="K255" s="669">
        <v>300</v>
      </c>
    </row>
    <row r="256" spans="1:11" ht="14.4" customHeight="1" x14ac:dyDescent="0.3">
      <c r="A256" s="664" t="s">
        <v>548</v>
      </c>
      <c r="B256" s="665" t="s">
        <v>549</v>
      </c>
      <c r="C256" s="666" t="s">
        <v>561</v>
      </c>
      <c r="D256" s="667" t="s">
        <v>2160</v>
      </c>
      <c r="E256" s="666" t="s">
        <v>5481</v>
      </c>
      <c r="F256" s="667" t="s">
        <v>5482</v>
      </c>
      <c r="G256" s="666" t="s">
        <v>3634</v>
      </c>
      <c r="H256" s="666" t="s">
        <v>3635</v>
      </c>
      <c r="I256" s="668">
        <v>3.41</v>
      </c>
      <c r="J256" s="668">
        <v>320</v>
      </c>
      <c r="K256" s="669">
        <v>1089.5999999999999</v>
      </c>
    </row>
    <row r="257" spans="1:11" ht="14.4" customHeight="1" x14ac:dyDescent="0.3">
      <c r="A257" s="664" t="s">
        <v>548</v>
      </c>
      <c r="B257" s="665" t="s">
        <v>549</v>
      </c>
      <c r="C257" s="666" t="s">
        <v>561</v>
      </c>
      <c r="D257" s="667" t="s">
        <v>2160</v>
      </c>
      <c r="E257" s="666" t="s">
        <v>5481</v>
      </c>
      <c r="F257" s="667" t="s">
        <v>5482</v>
      </c>
      <c r="G257" s="666" t="s">
        <v>3636</v>
      </c>
      <c r="H257" s="666" t="s">
        <v>3637</v>
      </c>
      <c r="I257" s="668">
        <v>9.44</v>
      </c>
      <c r="J257" s="668">
        <v>120</v>
      </c>
      <c r="K257" s="669">
        <v>1132.8</v>
      </c>
    </row>
    <row r="258" spans="1:11" ht="14.4" customHeight="1" x14ac:dyDescent="0.3">
      <c r="A258" s="664" t="s">
        <v>548</v>
      </c>
      <c r="B258" s="665" t="s">
        <v>549</v>
      </c>
      <c r="C258" s="666" t="s">
        <v>561</v>
      </c>
      <c r="D258" s="667" t="s">
        <v>2160</v>
      </c>
      <c r="E258" s="666" t="s">
        <v>5481</v>
      </c>
      <c r="F258" s="667" t="s">
        <v>5482</v>
      </c>
      <c r="G258" s="666" t="s">
        <v>3638</v>
      </c>
      <c r="H258" s="666" t="s">
        <v>3639</v>
      </c>
      <c r="I258" s="668">
        <v>375.1</v>
      </c>
      <c r="J258" s="668">
        <v>1</v>
      </c>
      <c r="K258" s="669">
        <v>375.1</v>
      </c>
    </row>
    <row r="259" spans="1:11" ht="14.4" customHeight="1" x14ac:dyDescent="0.3">
      <c r="A259" s="664" t="s">
        <v>548</v>
      </c>
      <c r="B259" s="665" t="s">
        <v>549</v>
      </c>
      <c r="C259" s="666" t="s">
        <v>561</v>
      </c>
      <c r="D259" s="667" t="s">
        <v>2160</v>
      </c>
      <c r="E259" s="666" t="s">
        <v>5481</v>
      </c>
      <c r="F259" s="667" t="s">
        <v>5482</v>
      </c>
      <c r="G259" s="666" t="s">
        <v>3640</v>
      </c>
      <c r="H259" s="666" t="s">
        <v>3641</v>
      </c>
      <c r="I259" s="668">
        <v>35.090000000000003</v>
      </c>
      <c r="J259" s="668">
        <v>10</v>
      </c>
      <c r="K259" s="669">
        <v>350.9</v>
      </c>
    </row>
    <row r="260" spans="1:11" ht="14.4" customHeight="1" x14ac:dyDescent="0.3">
      <c r="A260" s="664" t="s">
        <v>548</v>
      </c>
      <c r="B260" s="665" t="s">
        <v>549</v>
      </c>
      <c r="C260" s="666" t="s">
        <v>561</v>
      </c>
      <c r="D260" s="667" t="s">
        <v>2160</v>
      </c>
      <c r="E260" s="666" t="s">
        <v>5481</v>
      </c>
      <c r="F260" s="667" t="s">
        <v>5482</v>
      </c>
      <c r="G260" s="666" t="s">
        <v>3642</v>
      </c>
      <c r="H260" s="666" t="s">
        <v>3643</v>
      </c>
      <c r="I260" s="668">
        <v>35.090000000000003</v>
      </c>
      <c r="J260" s="668">
        <v>10</v>
      </c>
      <c r="K260" s="669">
        <v>350.9</v>
      </c>
    </row>
    <row r="261" spans="1:11" ht="14.4" customHeight="1" x14ac:dyDescent="0.3">
      <c r="A261" s="664" t="s">
        <v>548</v>
      </c>
      <c r="B261" s="665" t="s">
        <v>549</v>
      </c>
      <c r="C261" s="666" t="s">
        <v>561</v>
      </c>
      <c r="D261" s="667" t="s">
        <v>2160</v>
      </c>
      <c r="E261" s="666" t="s">
        <v>5481</v>
      </c>
      <c r="F261" s="667" t="s">
        <v>5482</v>
      </c>
      <c r="G261" s="666" t="s">
        <v>3644</v>
      </c>
      <c r="H261" s="666" t="s">
        <v>3645</v>
      </c>
      <c r="I261" s="668">
        <v>12.1</v>
      </c>
      <c r="J261" s="668">
        <v>10</v>
      </c>
      <c r="K261" s="669">
        <v>121</v>
      </c>
    </row>
    <row r="262" spans="1:11" ht="14.4" customHeight="1" x14ac:dyDescent="0.3">
      <c r="A262" s="664" t="s">
        <v>548</v>
      </c>
      <c r="B262" s="665" t="s">
        <v>549</v>
      </c>
      <c r="C262" s="666" t="s">
        <v>561</v>
      </c>
      <c r="D262" s="667" t="s">
        <v>2160</v>
      </c>
      <c r="E262" s="666" t="s">
        <v>5495</v>
      </c>
      <c r="F262" s="667" t="s">
        <v>5496</v>
      </c>
      <c r="G262" s="666" t="s">
        <v>3646</v>
      </c>
      <c r="H262" s="666" t="s">
        <v>3647</v>
      </c>
      <c r="I262" s="668">
        <v>4.6059999999999999</v>
      </c>
      <c r="J262" s="668">
        <v>400</v>
      </c>
      <c r="K262" s="669">
        <v>1761.12</v>
      </c>
    </row>
    <row r="263" spans="1:11" ht="14.4" customHeight="1" x14ac:dyDescent="0.3">
      <c r="A263" s="664" t="s">
        <v>548</v>
      </c>
      <c r="B263" s="665" t="s">
        <v>549</v>
      </c>
      <c r="C263" s="666" t="s">
        <v>561</v>
      </c>
      <c r="D263" s="667" t="s">
        <v>2160</v>
      </c>
      <c r="E263" s="666" t="s">
        <v>5497</v>
      </c>
      <c r="F263" s="667" t="s">
        <v>5498</v>
      </c>
      <c r="G263" s="666" t="s">
        <v>3648</v>
      </c>
      <c r="H263" s="666" t="s">
        <v>3649</v>
      </c>
      <c r="I263" s="668">
        <v>267.78599999999994</v>
      </c>
      <c r="J263" s="668">
        <v>50</v>
      </c>
      <c r="K263" s="669">
        <v>13389.300000000001</v>
      </c>
    </row>
    <row r="264" spans="1:11" ht="14.4" customHeight="1" x14ac:dyDescent="0.3">
      <c r="A264" s="664" t="s">
        <v>548</v>
      </c>
      <c r="B264" s="665" t="s">
        <v>549</v>
      </c>
      <c r="C264" s="666" t="s">
        <v>561</v>
      </c>
      <c r="D264" s="667" t="s">
        <v>2160</v>
      </c>
      <c r="E264" s="666" t="s">
        <v>5497</v>
      </c>
      <c r="F264" s="667" t="s">
        <v>5498</v>
      </c>
      <c r="G264" s="666" t="s">
        <v>3650</v>
      </c>
      <c r="H264" s="666" t="s">
        <v>3651</v>
      </c>
      <c r="I264" s="668">
        <v>442.39</v>
      </c>
      <c r="J264" s="668">
        <v>10</v>
      </c>
      <c r="K264" s="669">
        <v>4423.88</v>
      </c>
    </row>
    <row r="265" spans="1:11" ht="14.4" customHeight="1" x14ac:dyDescent="0.3">
      <c r="A265" s="664" t="s">
        <v>548</v>
      </c>
      <c r="B265" s="665" t="s">
        <v>549</v>
      </c>
      <c r="C265" s="666" t="s">
        <v>561</v>
      </c>
      <c r="D265" s="667" t="s">
        <v>2160</v>
      </c>
      <c r="E265" s="666" t="s">
        <v>5483</v>
      </c>
      <c r="F265" s="667" t="s">
        <v>5484</v>
      </c>
      <c r="G265" s="666" t="s">
        <v>3457</v>
      </c>
      <c r="H265" s="666" t="s">
        <v>3458</v>
      </c>
      <c r="I265" s="668">
        <v>8.1683333333333348</v>
      </c>
      <c r="J265" s="668">
        <v>490</v>
      </c>
      <c r="K265" s="669">
        <v>4002.8</v>
      </c>
    </row>
    <row r="266" spans="1:11" ht="14.4" customHeight="1" x14ac:dyDescent="0.3">
      <c r="A266" s="664" t="s">
        <v>548</v>
      </c>
      <c r="B266" s="665" t="s">
        <v>549</v>
      </c>
      <c r="C266" s="666" t="s">
        <v>561</v>
      </c>
      <c r="D266" s="667" t="s">
        <v>2160</v>
      </c>
      <c r="E266" s="666" t="s">
        <v>5483</v>
      </c>
      <c r="F266" s="667" t="s">
        <v>5484</v>
      </c>
      <c r="G266" s="666" t="s">
        <v>3459</v>
      </c>
      <c r="H266" s="666" t="s">
        <v>3460</v>
      </c>
      <c r="I266" s="668">
        <v>7.004999999999999</v>
      </c>
      <c r="J266" s="668">
        <v>310</v>
      </c>
      <c r="K266" s="669">
        <v>2171.6</v>
      </c>
    </row>
    <row r="267" spans="1:11" ht="14.4" customHeight="1" x14ac:dyDescent="0.3">
      <c r="A267" s="664" t="s">
        <v>548</v>
      </c>
      <c r="B267" s="665" t="s">
        <v>549</v>
      </c>
      <c r="C267" s="666" t="s">
        <v>561</v>
      </c>
      <c r="D267" s="667" t="s">
        <v>2160</v>
      </c>
      <c r="E267" s="666" t="s">
        <v>5483</v>
      </c>
      <c r="F267" s="667" t="s">
        <v>5484</v>
      </c>
      <c r="G267" s="666" t="s">
        <v>3652</v>
      </c>
      <c r="H267" s="666" t="s">
        <v>3653</v>
      </c>
      <c r="I267" s="668">
        <v>36.299999999999997</v>
      </c>
      <c r="J267" s="668">
        <v>210</v>
      </c>
      <c r="K267" s="669">
        <v>7623</v>
      </c>
    </row>
    <row r="268" spans="1:11" ht="14.4" customHeight="1" x14ac:dyDescent="0.3">
      <c r="A268" s="664" t="s">
        <v>548</v>
      </c>
      <c r="B268" s="665" t="s">
        <v>549</v>
      </c>
      <c r="C268" s="666" t="s">
        <v>561</v>
      </c>
      <c r="D268" s="667" t="s">
        <v>2160</v>
      </c>
      <c r="E268" s="666" t="s">
        <v>5485</v>
      </c>
      <c r="F268" s="667" t="s">
        <v>5486</v>
      </c>
      <c r="G268" s="666" t="s">
        <v>3654</v>
      </c>
      <c r="H268" s="666" t="s">
        <v>3655</v>
      </c>
      <c r="I268" s="668">
        <v>0.3</v>
      </c>
      <c r="J268" s="668">
        <v>200</v>
      </c>
      <c r="K268" s="669">
        <v>60</v>
      </c>
    </row>
    <row r="269" spans="1:11" ht="14.4" customHeight="1" x14ac:dyDescent="0.3">
      <c r="A269" s="664" t="s">
        <v>548</v>
      </c>
      <c r="B269" s="665" t="s">
        <v>549</v>
      </c>
      <c r="C269" s="666" t="s">
        <v>561</v>
      </c>
      <c r="D269" s="667" t="s">
        <v>2160</v>
      </c>
      <c r="E269" s="666" t="s">
        <v>5485</v>
      </c>
      <c r="F269" s="667" t="s">
        <v>5486</v>
      </c>
      <c r="G269" s="666" t="s">
        <v>3461</v>
      </c>
      <c r="H269" s="666" t="s">
        <v>3462</v>
      </c>
      <c r="I269" s="668">
        <v>0.30499999999999999</v>
      </c>
      <c r="J269" s="668">
        <v>500</v>
      </c>
      <c r="K269" s="669">
        <v>152</v>
      </c>
    </row>
    <row r="270" spans="1:11" ht="14.4" customHeight="1" x14ac:dyDescent="0.3">
      <c r="A270" s="664" t="s">
        <v>548</v>
      </c>
      <c r="B270" s="665" t="s">
        <v>549</v>
      </c>
      <c r="C270" s="666" t="s">
        <v>561</v>
      </c>
      <c r="D270" s="667" t="s">
        <v>2160</v>
      </c>
      <c r="E270" s="666" t="s">
        <v>5485</v>
      </c>
      <c r="F270" s="667" t="s">
        <v>5486</v>
      </c>
      <c r="G270" s="666" t="s">
        <v>3656</v>
      </c>
      <c r="H270" s="666" t="s">
        <v>3657</v>
      </c>
      <c r="I270" s="668">
        <v>0.30333333333333329</v>
      </c>
      <c r="J270" s="668">
        <v>700</v>
      </c>
      <c r="K270" s="669">
        <v>212</v>
      </c>
    </row>
    <row r="271" spans="1:11" ht="14.4" customHeight="1" x14ac:dyDescent="0.3">
      <c r="A271" s="664" t="s">
        <v>548</v>
      </c>
      <c r="B271" s="665" t="s">
        <v>549</v>
      </c>
      <c r="C271" s="666" t="s">
        <v>561</v>
      </c>
      <c r="D271" s="667" t="s">
        <v>2160</v>
      </c>
      <c r="E271" s="666" t="s">
        <v>5485</v>
      </c>
      <c r="F271" s="667" t="s">
        <v>5486</v>
      </c>
      <c r="G271" s="666" t="s">
        <v>3463</v>
      </c>
      <c r="H271" s="666" t="s">
        <v>3464</v>
      </c>
      <c r="I271" s="668">
        <v>0.3</v>
      </c>
      <c r="J271" s="668">
        <v>200</v>
      </c>
      <c r="K271" s="669">
        <v>60</v>
      </c>
    </row>
    <row r="272" spans="1:11" ht="14.4" customHeight="1" x14ac:dyDescent="0.3">
      <c r="A272" s="664" t="s">
        <v>548</v>
      </c>
      <c r="B272" s="665" t="s">
        <v>549</v>
      </c>
      <c r="C272" s="666" t="s">
        <v>561</v>
      </c>
      <c r="D272" s="667" t="s">
        <v>2160</v>
      </c>
      <c r="E272" s="666" t="s">
        <v>5485</v>
      </c>
      <c r="F272" s="667" t="s">
        <v>5486</v>
      </c>
      <c r="G272" s="666" t="s">
        <v>3658</v>
      </c>
      <c r="H272" s="666" t="s">
        <v>3659</v>
      </c>
      <c r="I272" s="668">
        <v>0.68</v>
      </c>
      <c r="J272" s="668">
        <v>100</v>
      </c>
      <c r="K272" s="669">
        <v>68</v>
      </c>
    </row>
    <row r="273" spans="1:11" ht="14.4" customHeight="1" x14ac:dyDescent="0.3">
      <c r="A273" s="664" t="s">
        <v>548</v>
      </c>
      <c r="B273" s="665" t="s">
        <v>549</v>
      </c>
      <c r="C273" s="666" t="s">
        <v>561</v>
      </c>
      <c r="D273" s="667" t="s">
        <v>2160</v>
      </c>
      <c r="E273" s="666" t="s">
        <v>5485</v>
      </c>
      <c r="F273" s="667" t="s">
        <v>5486</v>
      </c>
      <c r="G273" s="666" t="s">
        <v>3467</v>
      </c>
      <c r="H273" s="666" t="s">
        <v>3468</v>
      </c>
      <c r="I273" s="668">
        <v>0.48599999999999993</v>
      </c>
      <c r="J273" s="668">
        <v>2500</v>
      </c>
      <c r="K273" s="669">
        <v>1213</v>
      </c>
    </row>
    <row r="274" spans="1:11" ht="14.4" customHeight="1" x14ac:dyDescent="0.3">
      <c r="A274" s="664" t="s">
        <v>548</v>
      </c>
      <c r="B274" s="665" t="s">
        <v>549</v>
      </c>
      <c r="C274" s="666" t="s">
        <v>561</v>
      </c>
      <c r="D274" s="667" t="s">
        <v>2160</v>
      </c>
      <c r="E274" s="666" t="s">
        <v>5485</v>
      </c>
      <c r="F274" s="667" t="s">
        <v>5486</v>
      </c>
      <c r="G274" s="666" t="s">
        <v>3660</v>
      </c>
      <c r="H274" s="666" t="s">
        <v>3661</v>
      </c>
      <c r="I274" s="668">
        <v>1.8050000000000002</v>
      </c>
      <c r="J274" s="668">
        <v>300</v>
      </c>
      <c r="K274" s="669">
        <v>541</v>
      </c>
    </row>
    <row r="275" spans="1:11" ht="14.4" customHeight="1" x14ac:dyDescent="0.3">
      <c r="A275" s="664" t="s">
        <v>548</v>
      </c>
      <c r="B275" s="665" t="s">
        <v>549</v>
      </c>
      <c r="C275" s="666" t="s">
        <v>561</v>
      </c>
      <c r="D275" s="667" t="s">
        <v>2160</v>
      </c>
      <c r="E275" s="666" t="s">
        <v>5487</v>
      </c>
      <c r="F275" s="667" t="s">
        <v>5488</v>
      </c>
      <c r="G275" s="666" t="s">
        <v>3473</v>
      </c>
      <c r="H275" s="666" t="s">
        <v>3474</v>
      </c>
      <c r="I275" s="668">
        <v>0.71</v>
      </c>
      <c r="J275" s="668">
        <v>15200</v>
      </c>
      <c r="K275" s="669">
        <v>10792</v>
      </c>
    </row>
    <row r="276" spans="1:11" ht="14.4" customHeight="1" x14ac:dyDescent="0.3">
      <c r="A276" s="664" t="s">
        <v>548</v>
      </c>
      <c r="B276" s="665" t="s">
        <v>549</v>
      </c>
      <c r="C276" s="666" t="s">
        <v>561</v>
      </c>
      <c r="D276" s="667" t="s">
        <v>2160</v>
      </c>
      <c r="E276" s="666" t="s">
        <v>5487</v>
      </c>
      <c r="F276" s="667" t="s">
        <v>5488</v>
      </c>
      <c r="G276" s="666" t="s">
        <v>3558</v>
      </c>
      <c r="H276" s="666" t="s">
        <v>3559</v>
      </c>
      <c r="I276" s="668">
        <v>0.71</v>
      </c>
      <c r="J276" s="668">
        <v>400</v>
      </c>
      <c r="K276" s="669">
        <v>284</v>
      </c>
    </row>
    <row r="277" spans="1:11" ht="14.4" customHeight="1" x14ac:dyDescent="0.3">
      <c r="A277" s="664" t="s">
        <v>548</v>
      </c>
      <c r="B277" s="665" t="s">
        <v>549</v>
      </c>
      <c r="C277" s="666" t="s">
        <v>561</v>
      </c>
      <c r="D277" s="667" t="s">
        <v>2160</v>
      </c>
      <c r="E277" s="666" t="s">
        <v>5487</v>
      </c>
      <c r="F277" s="667" t="s">
        <v>5488</v>
      </c>
      <c r="G277" s="666" t="s">
        <v>3560</v>
      </c>
      <c r="H277" s="666" t="s">
        <v>3561</v>
      </c>
      <c r="I277" s="668">
        <v>0.71</v>
      </c>
      <c r="J277" s="668">
        <v>3800</v>
      </c>
      <c r="K277" s="669">
        <v>2698</v>
      </c>
    </row>
    <row r="278" spans="1:11" ht="14.4" customHeight="1" x14ac:dyDescent="0.3">
      <c r="A278" s="664" t="s">
        <v>548</v>
      </c>
      <c r="B278" s="665" t="s">
        <v>549</v>
      </c>
      <c r="C278" s="666" t="s">
        <v>561</v>
      </c>
      <c r="D278" s="667" t="s">
        <v>2160</v>
      </c>
      <c r="E278" s="666" t="s">
        <v>5487</v>
      </c>
      <c r="F278" s="667" t="s">
        <v>5488</v>
      </c>
      <c r="G278" s="666" t="s">
        <v>3566</v>
      </c>
      <c r="H278" s="666" t="s">
        <v>3567</v>
      </c>
      <c r="I278" s="668">
        <v>12.59</v>
      </c>
      <c r="J278" s="668">
        <v>20</v>
      </c>
      <c r="K278" s="669">
        <v>251.8</v>
      </c>
    </row>
    <row r="279" spans="1:11" ht="14.4" customHeight="1" x14ac:dyDescent="0.3">
      <c r="A279" s="664" t="s">
        <v>548</v>
      </c>
      <c r="B279" s="665" t="s">
        <v>549</v>
      </c>
      <c r="C279" s="666" t="s">
        <v>561</v>
      </c>
      <c r="D279" s="667" t="s">
        <v>2160</v>
      </c>
      <c r="E279" s="666" t="s">
        <v>5489</v>
      </c>
      <c r="F279" s="667" t="s">
        <v>5490</v>
      </c>
      <c r="G279" s="666" t="s">
        <v>3475</v>
      </c>
      <c r="H279" s="666" t="s">
        <v>3476</v>
      </c>
      <c r="I279" s="668">
        <v>139.44</v>
      </c>
      <c r="J279" s="668">
        <v>3</v>
      </c>
      <c r="K279" s="669">
        <v>418.32</v>
      </c>
    </row>
    <row r="280" spans="1:11" ht="14.4" customHeight="1" x14ac:dyDescent="0.3">
      <c r="A280" s="664" t="s">
        <v>548</v>
      </c>
      <c r="B280" s="665" t="s">
        <v>549</v>
      </c>
      <c r="C280" s="666" t="s">
        <v>561</v>
      </c>
      <c r="D280" s="667" t="s">
        <v>2160</v>
      </c>
      <c r="E280" s="666" t="s">
        <v>5489</v>
      </c>
      <c r="F280" s="667" t="s">
        <v>5490</v>
      </c>
      <c r="G280" s="666" t="s">
        <v>3477</v>
      </c>
      <c r="H280" s="666" t="s">
        <v>3478</v>
      </c>
      <c r="I280" s="668">
        <v>139.44</v>
      </c>
      <c r="J280" s="668">
        <v>3</v>
      </c>
      <c r="K280" s="669">
        <v>418.32</v>
      </c>
    </row>
    <row r="281" spans="1:11" ht="14.4" customHeight="1" x14ac:dyDescent="0.3">
      <c r="A281" s="664" t="s">
        <v>548</v>
      </c>
      <c r="B281" s="665" t="s">
        <v>549</v>
      </c>
      <c r="C281" s="666" t="s">
        <v>561</v>
      </c>
      <c r="D281" s="667" t="s">
        <v>2160</v>
      </c>
      <c r="E281" s="666" t="s">
        <v>5489</v>
      </c>
      <c r="F281" s="667" t="s">
        <v>5490</v>
      </c>
      <c r="G281" s="666" t="s">
        <v>3479</v>
      </c>
      <c r="H281" s="666" t="s">
        <v>3480</v>
      </c>
      <c r="I281" s="668">
        <v>142.78</v>
      </c>
      <c r="J281" s="668">
        <v>11</v>
      </c>
      <c r="K281" s="669">
        <v>1570.58</v>
      </c>
    </row>
    <row r="282" spans="1:11" ht="14.4" customHeight="1" x14ac:dyDescent="0.3">
      <c r="A282" s="664" t="s">
        <v>548</v>
      </c>
      <c r="B282" s="665" t="s">
        <v>549</v>
      </c>
      <c r="C282" s="666" t="s">
        <v>561</v>
      </c>
      <c r="D282" s="667" t="s">
        <v>2160</v>
      </c>
      <c r="E282" s="666" t="s">
        <v>5491</v>
      </c>
      <c r="F282" s="667" t="s">
        <v>5492</v>
      </c>
      <c r="G282" s="666" t="s">
        <v>3481</v>
      </c>
      <c r="H282" s="666" t="s">
        <v>3482</v>
      </c>
      <c r="I282" s="668">
        <v>23.475000000000001</v>
      </c>
      <c r="J282" s="668">
        <v>60</v>
      </c>
      <c r="K282" s="669">
        <v>1408.5</v>
      </c>
    </row>
    <row r="283" spans="1:11" ht="14.4" customHeight="1" x14ac:dyDescent="0.3">
      <c r="A283" s="664" t="s">
        <v>548</v>
      </c>
      <c r="B283" s="665" t="s">
        <v>549</v>
      </c>
      <c r="C283" s="666" t="s">
        <v>3306</v>
      </c>
      <c r="D283" s="667" t="s">
        <v>5499</v>
      </c>
      <c r="E283" s="666" t="s">
        <v>5481</v>
      </c>
      <c r="F283" s="667" t="s">
        <v>5482</v>
      </c>
      <c r="G283" s="666" t="s">
        <v>3662</v>
      </c>
      <c r="H283" s="666" t="s">
        <v>3663</v>
      </c>
      <c r="I283" s="668">
        <v>1719.25</v>
      </c>
      <c r="J283" s="668">
        <v>2</v>
      </c>
      <c r="K283" s="669">
        <v>3438.5</v>
      </c>
    </row>
    <row r="284" spans="1:11" ht="14.4" customHeight="1" x14ac:dyDescent="0.3">
      <c r="A284" s="664" t="s">
        <v>548</v>
      </c>
      <c r="B284" s="665" t="s">
        <v>549</v>
      </c>
      <c r="C284" s="666" t="s">
        <v>3306</v>
      </c>
      <c r="D284" s="667" t="s">
        <v>5499</v>
      </c>
      <c r="E284" s="666" t="s">
        <v>5481</v>
      </c>
      <c r="F284" s="667" t="s">
        <v>5482</v>
      </c>
      <c r="G284" s="666" t="s">
        <v>3664</v>
      </c>
      <c r="H284" s="666" t="s">
        <v>3665</v>
      </c>
      <c r="I284" s="668">
        <v>1063.5999999999999</v>
      </c>
      <c r="J284" s="668">
        <v>3</v>
      </c>
      <c r="K284" s="669">
        <v>3190.7999999999997</v>
      </c>
    </row>
    <row r="285" spans="1:11" ht="14.4" customHeight="1" x14ac:dyDescent="0.3">
      <c r="A285" s="664" t="s">
        <v>548</v>
      </c>
      <c r="B285" s="665" t="s">
        <v>549</v>
      </c>
      <c r="C285" s="666" t="s">
        <v>3306</v>
      </c>
      <c r="D285" s="667" t="s">
        <v>5499</v>
      </c>
      <c r="E285" s="666" t="s">
        <v>5481</v>
      </c>
      <c r="F285" s="667" t="s">
        <v>5482</v>
      </c>
      <c r="G285" s="666" t="s">
        <v>3666</v>
      </c>
      <c r="H285" s="666" t="s">
        <v>3667</v>
      </c>
      <c r="I285" s="668">
        <v>1965.04</v>
      </c>
      <c r="J285" s="668">
        <v>6</v>
      </c>
      <c r="K285" s="669">
        <v>11790.24</v>
      </c>
    </row>
    <row r="286" spans="1:11" ht="14.4" customHeight="1" x14ac:dyDescent="0.3">
      <c r="A286" s="664" t="s">
        <v>548</v>
      </c>
      <c r="B286" s="665" t="s">
        <v>549</v>
      </c>
      <c r="C286" s="666" t="s">
        <v>3306</v>
      </c>
      <c r="D286" s="667" t="s">
        <v>5499</v>
      </c>
      <c r="E286" s="666" t="s">
        <v>5481</v>
      </c>
      <c r="F286" s="667" t="s">
        <v>5482</v>
      </c>
      <c r="G286" s="666" t="s">
        <v>3668</v>
      </c>
      <c r="H286" s="666" t="s">
        <v>3669</v>
      </c>
      <c r="I286" s="668">
        <v>1928.7649999999999</v>
      </c>
      <c r="J286" s="668">
        <v>2</v>
      </c>
      <c r="K286" s="669">
        <v>3857.5299999999997</v>
      </c>
    </row>
    <row r="287" spans="1:11" ht="14.4" customHeight="1" x14ac:dyDescent="0.3">
      <c r="A287" s="664" t="s">
        <v>548</v>
      </c>
      <c r="B287" s="665" t="s">
        <v>549</v>
      </c>
      <c r="C287" s="666" t="s">
        <v>3306</v>
      </c>
      <c r="D287" s="667" t="s">
        <v>5499</v>
      </c>
      <c r="E287" s="666" t="s">
        <v>5481</v>
      </c>
      <c r="F287" s="667" t="s">
        <v>5482</v>
      </c>
      <c r="G287" s="666" t="s">
        <v>3670</v>
      </c>
      <c r="H287" s="666" t="s">
        <v>3671</v>
      </c>
      <c r="I287" s="668">
        <v>4445.9000000000005</v>
      </c>
      <c r="J287" s="668">
        <v>24</v>
      </c>
      <c r="K287" s="669">
        <v>106701.59999999998</v>
      </c>
    </row>
    <row r="288" spans="1:11" ht="14.4" customHeight="1" x14ac:dyDescent="0.3">
      <c r="A288" s="664" t="s">
        <v>548</v>
      </c>
      <c r="B288" s="665" t="s">
        <v>549</v>
      </c>
      <c r="C288" s="666" t="s">
        <v>3306</v>
      </c>
      <c r="D288" s="667" t="s">
        <v>5499</v>
      </c>
      <c r="E288" s="666" t="s">
        <v>5481</v>
      </c>
      <c r="F288" s="667" t="s">
        <v>5482</v>
      </c>
      <c r="G288" s="666" t="s">
        <v>3672</v>
      </c>
      <c r="H288" s="666" t="s">
        <v>3673</v>
      </c>
      <c r="I288" s="668">
        <v>101.64</v>
      </c>
      <c r="J288" s="668">
        <v>20</v>
      </c>
      <c r="K288" s="669">
        <v>2032.8</v>
      </c>
    </row>
    <row r="289" spans="1:11" ht="14.4" customHeight="1" x14ac:dyDescent="0.3">
      <c r="A289" s="664" t="s">
        <v>548</v>
      </c>
      <c r="B289" s="665" t="s">
        <v>549</v>
      </c>
      <c r="C289" s="666" t="s">
        <v>3306</v>
      </c>
      <c r="D289" s="667" t="s">
        <v>5499</v>
      </c>
      <c r="E289" s="666" t="s">
        <v>5481</v>
      </c>
      <c r="F289" s="667" t="s">
        <v>5482</v>
      </c>
      <c r="G289" s="666" t="s">
        <v>3674</v>
      </c>
      <c r="H289" s="666" t="s">
        <v>3675</v>
      </c>
      <c r="I289" s="668">
        <v>344.44</v>
      </c>
      <c r="J289" s="668">
        <v>20</v>
      </c>
      <c r="K289" s="669">
        <v>6888.83</v>
      </c>
    </row>
    <row r="290" spans="1:11" ht="14.4" customHeight="1" x14ac:dyDescent="0.3">
      <c r="A290" s="664" t="s">
        <v>548</v>
      </c>
      <c r="B290" s="665" t="s">
        <v>549</v>
      </c>
      <c r="C290" s="666" t="s">
        <v>3306</v>
      </c>
      <c r="D290" s="667" t="s">
        <v>5499</v>
      </c>
      <c r="E290" s="666" t="s">
        <v>5481</v>
      </c>
      <c r="F290" s="667" t="s">
        <v>5482</v>
      </c>
      <c r="G290" s="666" t="s">
        <v>3676</v>
      </c>
      <c r="H290" s="666" t="s">
        <v>3677</v>
      </c>
      <c r="I290" s="668">
        <v>582.00333333333333</v>
      </c>
      <c r="J290" s="668">
        <v>3</v>
      </c>
      <c r="K290" s="669">
        <v>1746.01</v>
      </c>
    </row>
    <row r="291" spans="1:11" ht="14.4" customHeight="1" x14ac:dyDescent="0.3">
      <c r="A291" s="664" t="s">
        <v>548</v>
      </c>
      <c r="B291" s="665" t="s">
        <v>549</v>
      </c>
      <c r="C291" s="666" t="s">
        <v>3306</v>
      </c>
      <c r="D291" s="667" t="s">
        <v>5499</v>
      </c>
      <c r="E291" s="666" t="s">
        <v>5481</v>
      </c>
      <c r="F291" s="667" t="s">
        <v>5482</v>
      </c>
      <c r="G291" s="666" t="s">
        <v>3678</v>
      </c>
      <c r="H291" s="666" t="s">
        <v>3679</v>
      </c>
      <c r="I291" s="668">
        <v>3388</v>
      </c>
      <c r="J291" s="668">
        <v>3</v>
      </c>
      <c r="K291" s="669">
        <v>10164</v>
      </c>
    </row>
    <row r="292" spans="1:11" ht="14.4" customHeight="1" x14ac:dyDescent="0.3">
      <c r="A292" s="664" t="s">
        <v>548</v>
      </c>
      <c r="B292" s="665" t="s">
        <v>549</v>
      </c>
      <c r="C292" s="666" t="s">
        <v>3306</v>
      </c>
      <c r="D292" s="667" t="s">
        <v>5499</v>
      </c>
      <c r="E292" s="666" t="s">
        <v>5481</v>
      </c>
      <c r="F292" s="667" t="s">
        <v>5482</v>
      </c>
      <c r="G292" s="666" t="s">
        <v>3680</v>
      </c>
      <c r="H292" s="666" t="s">
        <v>3681</v>
      </c>
      <c r="I292" s="668">
        <v>1127</v>
      </c>
      <c r="J292" s="668">
        <v>7</v>
      </c>
      <c r="K292" s="669">
        <v>7889</v>
      </c>
    </row>
    <row r="293" spans="1:11" ht="14.4" customHeight="1" x14ac:dyDescent="0.3">
      <c r="A293" s="664" t="s">
        <v>548</v>
      </c>
      <c r="B293" s="665" t="s">
        <v>549</v>
      </c>
      <c r="C293" s="666" t="s">
        <v>3306</v>
      </c>
      <c r="D293" s="667" t="s">
        <v>5499</v>
      </c>
      <c r="E293" s="666" t="s">
        <v>5481</v>
      </c>
      <c r="F293" s="667" t="s">
        <v>5482</v>
      </c>
      <c r="G293" s="666" t="s">
        <v>3682</v>
      </c>
      <c r="H293" s="666" t="s">
        <v>3683</v>
      </c>
      <c r="I293" s="668">
        <v>0</v>
      </c>
      <c r="J293" s="668">
        <v>27</v>
      </c>
      <c r="K293" s="669">
        <v>0</v>
      </c>
    </row>
    <row r="294" spans="1:11" ht="14.4" customHeight="1" x14ac:dyDescent="0.3">
      <c r="A294" s="664" t="s">
        <v>548</v>
      </c>
      <c r="B294" s="665" t="s">
        <v>549</v>
      </c>
      <c r="C294" s="666" t="s">
        <v>3306</v>
      </c>
      <c r="D294" s="667" t="s">
        <v>5499</v>
      </c>
      <c r="E294" s="666" t="s">
        <v>5481</v>
      </c>
      <c r="F294" s="667" t="s">
        <v>5482</v>
      </c>
      <c r="G294" s="666" t="s">
        <v>3684</v>
      </c>
      <c r="H294" s="666" t="s">
        <v>3685</v>
      </c>
      <c r="I294" s="668">
        <v>4840</v>
      </c>
      <c r="J294" s="668">
        <v>27</v>
      </c>
      <c r="K294" s="669">
        <v>130680</v>
      </c>
    </row>
    <row r="295" spans="1:11" ht="14.4" customHeight="1" x14ac:dyDescent="0.3">
      <c r="A295" s="664" t="s">
        <v>548</v>
      </c>
      <c r="B295" s="665" t="s">
        <v>549</v>
      </c>
      <c r="C295" s="666" t="s">
        <v>3306</v>
      </c>
      <c r="D295" s="667" t="s">
        <v>5499</v>
      </c>
      <c r="E295" s="666" t="s">
        <v>5481</v>
      </c>
      <c r="F295" s="667" t="s">
        <v>5482</v>
      </c>
      <c r="G295" s="666" t="s">
        <v>3686</v>
      </c>
      <c r="H295" s="666" t="s">
        <v>3687</v>
      </c>
      <c r="I295" s="668">
        <v>3388</v>
      </c>
      <c r="J295" s="668">
        <v>1</v>
      </c>
      <c r="K295" s="669">
        <v>3388</v>
      </c>
    </row>
    <row r="296" spans="1:11" ht="14.4" customHeight="1" x14ac:dyDescent="0.3">
      <c r="A296" s="664" t="s">
        <v>548</v>
      </c>
      <c r="B296" s="665" t="s">
        <v>549</v>
      </c>
      <c r="C296" s="666" t="s">
        <v>3306</v>
      </c>
      <c r="D296" s="667" t="s">
        <v>5499</v>
      </c>
      <c r="E296" s="666" t="s">
        <v>5481</v>
      </c>
      <c r="F296" s="667" t="s">
        <v>5482</v>
      </c>
      <c r="G296" s="666" t="s">
        <v>3688</v>
      </c>
      <c r="H296" s="666" t="s">
        <v>3689</v>
      </c>
      <c r="I296" s="668">
        <v>1873.08</v>
      </c>
      <c r="J296" s="668">
        <v>4</v>
      </c>
      <c r="K296" s="669">
        <v>7492.32</v>
      </c>
    </row>
    <row r="297" spans="1:11" ht="14.4" customHeight="1" x14ac:dyDescent="0.3">
      <c r="A297" s="664" t="s">
        <v>548</v>
      </c>
      <c r="B297" s="665" t="s">
        <v>549</v>
      </c>
      <c r="C297" s="666" t="s">
        <v>3306</v>
      </c>
      <c r="D297" s="667" t="s">
        <v>5499</v>
      </c>
      <c r="E297" s="666" t="s">
        <v>5481</v>
      </c>
      <c r="F297" s="667" t="s">
        <v>5482</v>
      </c>
      <c r="G297" s="666" t="s">
        <v>3690</v>
      </c>
      <c r="H297" s="666" t="s">
        <v>3691</v>
      </c>
      <c r="I297" s="668">
        <v>13255.55</v>
      </c>
      <c r="J297" s="668">
        <v>1</v>
      </c>
      <c r="K297" s="669">
        <v>13255.55</v>
      </c>
    </row>
    <row r="298" spans="1:11" ht="14.4" customHeight="1" x14ac:dyDescent="0.3">
      <c r="A298" s="664" t="s">
        <v>548</v>
      </c>
      <c r="B298" s="665" t="s">
        <v>549</v>
      </c>
      <c r="C298" s="666" t="s">
        <v>3306</v>
      </c>
      <c r="D298" s="667" t="s">
        <v>5499</v>
      </c>
      <c r="E298" s="666" t="s">
        <v>5481</v>
      </c>
      <c r="F298" s="667" t="s">
        <v>5482</v>
      </c>
      <c r="G298" s="666" t="s">
        <v>3692</v>
      </c>
      <c r="H298" s="666" t="s">
        <v>3693</v>
      </c>
      <c r="I298" s="668">
        <v>9630.4599999999991</v>
      </c>
      <c r="J298" s="668">
        <v>1</v>
      </c>
      <c r="K298" s="669">
        <v>9630.4599999999991</v>
      </c>
    </row>
    <row r="299" spans="1:11" ht="14.4" customHeight="1" x14ac:dyDescent="0.3">
      <c r="A299" s="664" t="s">
        <v>548</v>
      </c>
      <c r="B299" s="665" t="s">
        <v>549</v>
      </c>
      <c r="C299" s="666" t="s">
        <v>3306</v>
      </c>
      <c r="D299" s="667" t="s">
        <v>5499</v>
      </c>
      <c r="E299" s="666" t="s">
        <v>5481</v>
      </c>
      <c r="F299" s="667" t="s">
        <v>5482</v>
      </c>
      <c r="G299" s="666" t="s">
        <v>3694</v>
      </c>
      <c r="H299" s="666" t="s">
        <v>3695</v>
      </c>
      <c r="I299" s="668">
        <v>4840</v>
      </c>
      <c r="J299" s="668">
        <v>1</v>
      </c>
      <c r="K299" s="669">
        <v>4840</v>
      </c>
    </row>
    <row r="300" spans="1:11" ht="14.4" customHeight="1" x14ac:dyDescent="0.3">
      <c r="A300" s="664" t="s">
        <v>548</v>
      </c>
      <c r="B300" s="665" t="s">
        <v>549</v>
      </c>
      <c r="C300" s="666" t="s">
        <v>3306</v>
      </c>
      <c r="D300" s="667" t="s">
        <v>5499</v>
      </c>
      <c r="E300" s="666" t="s">
        <v>5481</v>
      </c>
      <c r="F300" s="667" t="s">
        <v>5482</v>
      </c>
      <c r="G300" s="666" t="s">
        <v>3696</v>
      </c>
      <c r="H300" s="666" t="s">
        <v>3697</v>
      </c>
      <c r="I300" s="668">
        <v>4840</v>
      </c>
      <c r="J300" s="668">
        <v>6</v>
      </c>
      <c r="K300" s="669">
        <v>29040</v>
      </c>
    </row>
    <row r="301" spans="1:11" ht="14.4" customHeight="1" x14ac:dyDescent="0.3">
      <c r="A301" s="664" t="s">
        <v>548</v>
      </c>
      <c r="B301" s="665" t="s">
        <v>549</v>
      </c>
      <c r="C301" s="666" t="s">
        <v>3306</v>
      </c>
      <c r="D301" s="667" t="s">
        <v>5499</v>
      </c>
      <c r="E301" s="666" t="s">
        <v>5481</v>
      </c>
      <c r="F301" s="667" t="s">
        <v>5482</v>
      </c>
      <c r="G301" s="666" t="s">
        <v>3698</v>
      </c>
      <c r="H301" s="666" t="s">
        <v>3699</v>
      </c>
      <c r="I301" s="668">
        <v>481.58</v>
      </c>
      <c r="J301" s="668">
        <v>1</v>
      </c>
      <c r="K301" s="669">
        <v>481.58</v>
      </c>
    </row>
    <row r="302" spans="1:11" ht="14.4" customHeight="1" x14ac:dyDescent="0.3">
      <c r="A302" s="664" t="s">
        <v>548</v>
      </c>
      <c r="B302" s="665" t="s">
        <v>549</v>
      </c>
      <c r="C302" s="666" t="s">
        <v>3306</v>
      </c>
      <c r="D302" s="667" t="s">
        <v>5499</v>
      </c>
      <c r="E302" s="666" t="s">
        <v>5481</v>
      </c>
      <c r="F302" s="667" t="s">
        <v>5482</v>
      </c>
      <c r="G302" s="666" t="s">
        <v>3700</v>
      </c>
      <c r="H302" s="666" t="s">
        <v>3701</v>
      </c>
      <c r="I302" s="668">
        <v>1368.5</v>
      </c>
      <c r="J302" s="668">
        <v>1</v>
      </c>
      <c r="K302" s="669">
        <v>1368.5</v>
      </c>
    </row>
    <row r="303" spans="1:11" ht="14.4" customHeight="1" x14ac:dyDescent="0.3">
      <c r="A303" s="664" t="s">
        <v>548</v>
      </c>
      <c r="B303" s="665" t="s">
        <v>549</v>
      </c>
      <c r="C303" s="666" t="s">
        <v>3306</v>
      </c>
      <c r="D303" s="667" t="s">
        <v>5499</v>
      </c>
      <c r="E303" s="666" t="s">
        <v>5481</v>
      </c>
      <c r="F303" s="667" t="s">
        <v>5482</v>
      </c>
      <c r="G303" s="666" t="s">
        <v>3702</v>
      </c>
      <c r="H303" s="666" t="s">
        <v>3703</v>
      </c>
      <c r="I303" s="668">
        <v>4840</v>
      </c>
      <c r="J303" s="668">
        <v>3</v>
      </c>
      <c r="K303" s="669">
        <v>14520</v>
      </c>
    </row>
    <row r="304" spans="1:11" ht="14.4" customHeight="1" x14ac:dyDescent="0.3">
      <c r="A304" s="664" t="s">
        <v>548</v>
      </c>
      <c r="B304" s="665" t="s">
        <v>549</v>
      </c>
      <c r="C304" s="666" t="s">
        <v>3306</v>
      </c>
      <c r="D304" s="667" t="s">
        <v>5499</v>
      </c>
      <c r="E304" s="666" t="s">
        <v>5481</v>
      </c>
      <c r="F304" s="667" t="s">
        <v>5482</v>
      </c>
      <c r="G304" s="666" t="s">
        <v>3704</v>
      </c>
      <c r="H304" s="666" t="s">
        <v>3705</v>
      </c>
      <c r="I304" s="668">
        <v>3168.99</v>
      </c>
      <c r="J304" s="668">
        <v>1</v>
      </c>
      <c r="K304" s="669">
        <v>3168.99</v>
      </c>
    </row>
    <row r="305" spans="1:11" ht="14.4" customHeight="1" x14ac:dyDescent="0.3">
      <c r="A305" s="664" t="s">
        <v>548</v>
      </c>
      <c r="B305" s="665" t="s">
        <v>549</v>
      </c>
      <c r="C305" s="666" t="s">
        <v>3306</v>
      </c>
      <c r="D305" s="667" t="s">
        <v>5499</v>
      </c>
      <c r="E305" s="666" t="s">
        <v>5481</v>
      </c>
      <c r="F305" s="667" t="s">
        <v>5482</v>
      </c>
      <c r="G305" s="666" t="s">
        <v>3706</v>
      </c>
      <c r="H305" s="666" t="s">
        <v>3707</v>
      </c>
      <c r="I305" s="668">
        <v>3982.11</v>
      </c>
      <c r="J305" s="668">
        <v>1</v>
      </c>
      <c r="K305" s="669">
        <v>3982.11</v>
      </c>
    </row>
    <row r="306" spans="1:11" ht="14.4" customHeight="1" x14ac:dyDescent="0.3">
      <c r="A306" s="664" t="s">
        <v>548</v>
      </c>
      <c r="B306" s="665" t="s">
        <v>549</v>
      </c>
      <c r="C306" s="666" t="s">
        <v>3306</v>
      </c>
      <c r="D306" s="667" t="s">
        <v>5499</v>
      </c>
      <c r="E306" s="666" t="s">
        <v>5481</v>
      </c>
      <c r="F306" s="667" t="s">
        <v>5482</v>
      </c>
      <c r="G306" s="666" t="s">
        <v>3708</v>
      </c>
      <c r="H306" s="666" t="s">
        <v>3709</v>
      </c>
      <c r="I306" s="668">
        <v>4840</v>
      </c>
      <c r="J306" s="668">
        <v>2</v>
      </c>
      <c r="K306" s="669">
        <v>9680</v>
      </c>
    </row>
    <row r="307" spans="1:11" ht="14.4" customHeight="1" x14ac:dyDescent="0.3">
      <c r="A307" s="664" t="s">
        <v>548</v>
      </c>
      <c r="B307" s="665" t="s">
        <v>549</v>
      </c>
      <c r="C307" s="666" t="s">
        <v>3306</v>
      </c>
      <c r="D307" s="667" t="s">
        <v>5499</v>
      </c>
      <c r="E307" s="666" t="s">
        <v>5481</v>
      </c>
      <c r="F307" s="667" t="s">
        <v>5482</v>
      </c>
      <c r="G307" s="666" t="s">
        <v>3710</v>
      </c>
      <c r="H307" s="666" t="s">
        <v>3711</v>
      </c>
      <c r="I307" s="668">
        <v>9768.33</v>
      </c>
      <c r="J307" s="668">
        <v>2</v>
      </c>
      <c r="K307" s="669">
        <v>19536.66</v>
      </c>
    </row>
    <row r="308" spans="1:11" ht="14.4" customHeight="1" x14ac:dyDescent="0.3">
      <c r="A308" s="664" t="s">
        <v>548</v>
      </c>
      <c r="B308" s="665" t="s">
        <v>549</v>
      </c>
      <c r="C308" s="666" t="s">
        <v>3306</v>
      </c>
      <c r="D308" s="667" t="s">
        <v>5499</v>
      </c>
      <c r="E308" s="666" t="s">
        <v>5481</v>
      </c>
      <c r="F308" s="667" t="s">
        <v>5482</v>
      </c>
      <c r="G308" s="666" t="s">
        <v>3712</v>
      </c>
      <c r="H308" s="666" t="s">
        <v>3713</v>
      </c>
      <c r="I308" s="668">
        <v>2283.875</v>
      </c>
      <c r="J308" s="668">
        <v>3</v>
      </c>
      <c r="K308" s="669">
        <v>6824.4</v>
      </c>
    </row>
    <row r="309" spans="1:11" ht="14.4" customHeight="1" x14ac:dyDescent="0.3">
      <c r="A309" s="664" t="s">
        <v>548</v>
      </c>
      <c r="B309" s="665" t="s">
        <v>549</v>
      </c>
      <c r="C309" s="666" t="s">
        <v>3306</v>
      </c>
      <c r="D309" s="667" t="s">
        <v>5499</v>
      </c>
      <c r="E309" s="666" t="s">
        <v>5481</v>
      </c>
      <c r="F309" s="667" t="s">
        <v>5482</v>
      </c>
      <c r="G309" s="666" t="s">
        <v>3714</v>
      </c>
      <c r="H309" s="666" t="s">
        <v>3715</v>
      </c>
      <c r="I309" s="668">
        <v>1684.32</v>
      </c>
      <c r="J309" s="668">
        <v>1</v>
      </c>
      <c r="K309" s="669">
        <v>1684.32</v>
      </c>
    </row>
    <row r="310" spans="1:11" ht="14.4" customHeight="1" x14ac:dyDescent="0.3">
      <c r="A310" s="664" t="s">
        <v>548</v>
      </c>
      <c r="B310" s="665" t="s">
        <v>549</v>
      </c>
      <c r="C310" s="666" t="s">
        <v>3306</v>
      </c>
      <c r="D310" s="667" t="s">
        <v>5499</v>
      </c>
      <c r="E310" s="666" t="s">
        <v>5481</v>
      </c>
      <c r="F310" s="667" t="s">
        <v>5482</v>
      </c>
      <c r="G310" s="666" t="s">
        <v>3716</v>
      </c>
      <c r="H310" s="666" t="s">
        <v>3717</v>
      </c>
      <c r="I310" s="668">
        <v>953.5</v>
      </c>
      <c r="J310" s="668">
        <v>1</v>
      </c>
      <c r="K310" s="669">
        <v>953.5</v>
      </c>
    </row>
    <row r="311" spans="1:11" ht="14.4" customHeight="1" x14ac:dyDescent="0.3">
      <c r="A311" s="664" t="s">
        <v>548</v>
      </c>
      <c r="B311" s="665" t="s">
        <v>549</v>
      </c>
      <c r="C311" s="666" t="s">
        <v>3306</v>
      </c>
      <c r="D311" s="667" t="s">
        <v>5499</v>
      </c>
      <c r="E311" s="666" t="s">
        <v>5481</v>
      </c>
      <c r="F311" s="667" t="s">
        <v>5482</v>
      </c>
      <c r="G311" s="666" t="s">
        <v>3718</v>
      </c>
      <c r="H311" s="666" t="s">
        <v>3719</v>
      </c>
      <c r="I311" s="668">
        <v>2853.2</v>
      </c>
      <c r="J311" s="668">
        <v>1</v>
      </c>
      <c r="K311" s="669">
        <v>2853.2</v>
      </c>
    </row>
    <row r="312" spans="1:11" ht="14.4" customHeight="1" x14ac:dyDescent="0.3">
      <c r="A312" s="664" t="s">
        <v>548</v>
      </c>
      <c r="B312" s="665" t="s">
        <v>549</v>
      </c>
      <c r="C312" s="666" t="s">
        <v>3306</v>
      </c>
      <c r="D312" s="667" t="s">
        <v>5499</v>
      </c>
      <c r="E312" s="666" t="s">
        <v>5481</v>
      </c>
      <c r="F312" s="667" t="s">
        <v>5482</v>
      </c>
      <c r="G312" s="666" t="s">
        <v>3720</v>
      </c>
      <c r="H312" s="666" t="s">
        <v>3721</v>
      </c>
      <c r="I312" s="668">
        <v>2286.8566666666666</v>
      </c>
      <c r="J312" s="668">
        <v>4</v>
      </c>
      <c r="K312" s="669">
        <v>9147.4700000000012</v>
      </c>
    </row>
    <row r="313" spans="1:11" ht="14.4" customHeight="1" x14ac:dyDescent="0.3">
      <c r="A313" s="664" t="s">
        <v>548</v>
      </c>
      <c r="B313" s="665" t="s">
        <v>549</v>
      </c>
      <c r="C313" s="666" t="s">
        <v>3306</v>
      </c>
      <c r="D313" s="667" t="s">
        <v>5499</v>
      </c>
      <c r="E313" s="666" t="s">
        <v>5481</v>
      </c>
      <c r="F313" s="667" t="s">
        <v>5482</v>
      </c>
      <c r="G313" s="666" t="s">
        <v>3722</v>
      </c>
      <c r="H313" s="666" t="s">
        <v>3723</v>
      </c>
      <c r="I313" s="668">
        <v>1219.67</v>
      </c>
      <c r="J313" s="668">
        <v>1</v>
      </c>
      <c r="K313" s="669">
        <v>1219.67</v>
      </c>
    </row>
    <row r="314" spans="1:11" ht="14.4" customHeight="1" x14ac:dyDescent="0.3">
      <c r="A314" s="664" t="s">
        <v>548</v>
      </c>
      <c r="B314" s="665" t="s">
        <v>549</v>
      </c>
      <c r="C314" s="666" t="s">
        <v>3306</v>
      </c>
      <c r="D314" s="667" t="s">
        <v>5499</v>
      </c>
      <c r="E314" s="666" t="s">
        <v>5481</v>
      </c>
      <c r="F314" s="667" t="s">
        <v>5482</v>
      </c>
      <c r="G314" s="666" t="s">
        <v>3724</v>
      </c>
      <c r="H314" s="666" t="s">
        <v>3725</v>
      </c>
      <c r="I314" s="668">
        <v>2370.25</v>
      </c>
      <c r="J314" s="668">
        <v>2</v>
      </c>
      <c r="K314" s="669">
        <v>4740.5</v>
      </c>
    </row>
    <row r="315" spans="1:11" ht="14.4" customHeight="1" x14ac:dyDescent="0.3">
      <c r="A315" s="664" t="s">
        <v>548</v>
      </c>
      <c r="B315" s="665" t="s">
        <v>549</v>
      </c>
      <c r="C315" s="666" t="s">
        <v>3306</v>
      </c>
      <c r="D315" s="667" t="s">
        <v>5499</v>
      </c>
      <c r="E315" s="666" t="s">
        <v>5481</v>
      </c>
      <c r="F315" s="667" t="s">
        <v>5482</v>
      </c>
      <c r="G315" s="666" t="s">
        <v>3726</v>
      </c>
      <c r="H315" s="666" t="s">
        <v>3727</v>
      </c>
      <c r="I315" s="668">
        <v>8927.3799999999992</v>
      </c>
      <c r="J315" s="668">
        <v>1</v>
      </c>
      <c r="K315" s="669">
        <v>8927.3799999999992</v>
      </c>
    </row>
    <row r="316" spans="1:11" ht="14.4" customHeight="1" x14ac:dyDescent="0.3">
      <c r="A316" s="664" t="s">
        <v>548</v>
      </c>
      <c r="B316" s="665" t="s">
        <v>549</v>
      </c>
      <c r="C316" s="666" t="s">
        <v>3306</v>
      </c>
      <c r="D316" s="667" t="s">
        <v>5499</v>
      </c>
      <c r="E316" s="666" t="s">
        <v>5481</v>
      </c>
      <c r="F316" s="667" t="s">
        <v>5482</v>
      </c>
      <c r="G316" s="666" t="s">
        <v>3728</v>
      </c>
      <c r="H316" s="666" t="s">
        <v>3729</v>
      </c>
      <c r="I316" s="668">
        <v>3256.1150000000002</v>
      </c>
      <c r="J316" s="668">
        <v>4</v>
      </c>
      <c r="K316" s="669">
        <v>13024.460000000001</v>
      </c>
    </row>
    <row r="317" spans="1:11" ht="14.4" customHeight="1" x14ac:dyDescent="0.3">
      <c r="A317" s="664" t="s">
        <v>548</v>
      </c>
      <c r="B317" s="665" t="s">
        <v>549</v>
      </c>
      <c r="C317" s="666" t="s">
        <v>3306</v>
      </c>
      <c r="D317" s="667" t="s">
        <v>5499</v>
      </c>
      <c r="E317" s="666" t="s">
        <v>5481</v>
      </c>
      <c r="F317" s="667" t="s">
        <v>5482</v>
      </c>
      <c r="G317" s="666" t="s">
        <v>3730</v>
      </c>
      <c r="H317" s="666" t="s">
        <v>3731</v>
      </c>
      <c r="I317" s="668">
        <v>735.09</v>
      </c>
      <c r="J317" s="668">
        <v>6</v>
      </c>
      <c r="K317" s="669">
        <v>4410.5</v>
      </c>
    </row>
    <row r="318" spans="1:11" ht="14.4" customHeight="1" x14ac:dyDescent="0.3">
      <c r="A318" s="664" t="s">
        <v>548</v>
      </c>
      <c r="B318" s="665" t="s">
        <v>549</v>
      </c>
      <c r="C318" s="666" t="s">
        <v>3306</v>
      </c>
      <c r="D318" s="667" t="s">
        <v>5499</v>
      </c>
      <c r="E318" s="666" t="s">
        <v>5481</v>
      </c>
      <c r="F318" s="667" t="s">
        <v>5482</v>
      </c>
      <c r="G318" s="666" t="s">
        <v>3732</v>
      </c>
      <c r="H318" s="666" t="s">
        <v>3733</v>
      </c>
      <c r="I318" s="668">
        <v>6209.96</v>
      </c>
      <c r="J318" s="668">
        <v>5</v>
      </c>
      <c r="K318" s="669">
        <v>31049.81</v>
      </c>
    </row>
    <row r="319" spans="1:11" ht="14.4" customHeight="1" x14ac:dyDescent="0.3">
      <c r="A319" s="664" t="s">
        <v>548</v>
      </c>
      <c r="B319" s="665" t="s">
        <v>549</v>
      </c>
      <c r="C319" s="666" t="s">
        <v>3306</v>
      </c>
      <c r="D319" s="667" t="s">
        <v>5499</v>
      </c>
      <c r="E319" s="666" t="s">
        <v>5481</v>
      </c>
      <c r="F319" s="667" t="s">
        <v>5482</v>
      </c>
      <c r="G319" s="666" t="s">
        <v>3734</v>
      </c>
      <c r="H319" s="666" t="s">
        <v>3735</v>
      </c>
      <c r="I319" s="668">
        <v>1694</v>
      </c>
      <c r="J319" s="668">
        <v>2</v>
      </c>
      <c r="K319" s="669">
        <v>3388</v>
      </c>
    </row>
    <row r="320" spans="1:11" ht="14.4" customHeight="1" x14ac:dyDescent="0.3">
      <c r="A320" s="664" t="s">
        <v>548</v>
      </c>
      <c r="B320" s="665" t="s">
        <v>549</v>
      </c>
      <c r="C320" s="666" t="s">
        <v>3306</v>
      </c>
      <c r="D320" s="667" t="s">
        <v>5499</v>
      </c>
      <c r="E320" s="666" t="s">
        <v>5481</v>
      </c>
      <c r="F320" s="667" t="s">
        <v>5482</v>
      </c>
      <c r="G320" s="666" t="s">
        <v>3736</v>
      </c>
      <c r="H320" s="666" t="s">
        <v>3737</v>
      </c>
      <c r="I320" s="668">
        <v>4840</v>
      </c>
      <c r="J320" s="668">
        <v>1</v>
      </c>
      <c r="K320" s="669">
        <v>4840</v>
      </c>
    </row>
    <row r="321" spans="1:11" ht="14.4" customHeight="1" x14ac:dyDescent="0.3">
      <c r="A321" s="664" t="s">
        <v>548</v>
      </c>
      <c r="B321" s="665" t="s">
        <v>549</v>
      </c>
      <c r="C321" s="666" t="s">
        <v>3306</v>
      </c>
      <c r="D321" s="667" t="s">
        <v>5499</v>
      </c>
      <c r="E321" s="666" t="s">
        <v>5481</v>
      </c>
      <c r="F321" s="667" t="s">
        <v>5482</v>
      </c>
      <c r="G321" s="666" t="s">
        <v>3738</v>
      </c>
      <c r="H321" s="666" t="s">
        <v>3739</v>
      </c>
      <c r="I321" s="668">
        <v>9520.4500000000007</v>
      </c>
      <c r="J321" s="668">
        <v>2</v>
      </c>
      <c r="K321" s="669">
        <v>19040.900000000001</v>
      </c>
    </row>
    <row r="322" spans="1:11" ht="14.4" customHeight="1" x14ac:dyDescent="0.3">
      <c r="A322" s="664" t="s">
        <v>548</v>
      </c>
      <c r="B322" s="665" t="s">
        <v>549</v>
      </c>
      <c r="C322" s="666" t="s">
        <v>3306</v>
      </c>
      <c r="D322" s="667" t="s">
        <v>5499</v>
      </c>
      <c r="E322" s="666" t="s">
        <v>5481</v>
      </c>
      <c r="F322" s="667" t="s">
        <v>5482</v>
      </c>
      <c r="G322" s="666" t="s">
        <v>3740</v>
      </c>
      <c r="H322" s="666" t="s">
        <v>3741</v>
      </c>
      <c r="I322" s="668">
        <v>2041.26</v>
      </c>
      <c r="J322" s="668">
        <v>1</v>
      </c>
      <c r="K322" s="669">
        <v>2041.26</v>
      </c>
    </row>
    <row r="323" spans="1:11" ht="14.4" customHeight="1" x14ac:dyDescent="0.3">
      <c r="A323" s="664" t="s">
        <v>548</v>
      </c>
      <c r="B323" s="665" t="s">
        <v>549</v>
      </c>
      <c r="C323" s="666" t="s">
        <v>3306</v>
      </c>
      <c r="D323" s="667" t="s">
        <v>5499</v>
      </c>
      <c r="E323" s="666" t="s">
        <v>5481</v>
      </c>
      <c r="F323" s="667" t="s">
        <v>5482</v>
      </c>
      <c r="G323" s="666" t="s">
        <v>3742</v>
      </c>
      <c r="H323" s="666" t="s">
        <v>3743</v>
      </c>
      <c r="I323" s="668">
        <v>2813.3</v>
      </c>
      <c r="J323" s="668">
        <v>1</v>
      </c>
      <c r="K323" s="669">
        <v>2813.3</v>
      </c>
    </row>
    <row r="324" spans="1:11" ht="14.4" customHeight="1" x14ac:dyDescent="0.3">
      <c r="A324" s="664" t="s">
        <v>548</v>
      </c>
      <c r="B324" s="665" t="s">
        <v>549</v>
      </c>
      <c r="C324" s="666" t="s">
        <v>3306</v>
      </c>
      <c r="D324" s="667" t="s">
        <v>5499</v>
      </c>
      <c r="E324" s="666" t="s">
        <v>5481</v>
      </c>
      <c r="F324" s="667" t="s">
        <v>5482</v>
      </c>
      <c r="G324" s="666" t="s">
        <v>3744</v>
      </c>
      <c r="H324" s="666" t="s">
        <v>3745</v>
      </c>
      <c r="I324" s="668">
        <v>1050.28</v>
      </c>
      <c r="J324" s="668">
        <v>1</v>
      </c>
      <c r="K324" s="669">
        <v>1050.28</v>
      </c>
    </row>
    <row r="325" spans="1:11" ht="14.4" customHeight="1" x14ac:dyDescent="0.3">
      <c r="A325" s="664" t="s">
        <v>548</v>
      </c>
      <c r="B325" s="665" t="s">
        <v>549</v>
      </c>
      <c r="C325" s="666" t="s">
        <v>3306</v>
      </c>
      <c r="D325" s="667" t="s">
        <v>5499</v>
      </c>
      <c r="E325" s="666" t="s">
        <v>5481</v>
      </c>
      <c r="F325" s="667" t="s">
        <v>5482</v>
      </c>
      <c r="G325" s="666" t="s">
        <v>3746</v>
      </c>
      <c r="H325" s="666" t="s">
        <v>3747</v>
      </c>
      <c r="I325" s="668">
        <v>1197.9000000000001</v>
      </c>
      <c r="J325" s="668">
        <v>1</v>
      </c>
      <c r="K325" s="669">
        <v>1197.9000000000001</v>
      </c>
    </row>
    <row r="326" spans="1:11" ht="14.4" customHeight="1" x14ac:dyDescent="0.3">
      <c r="A326" s="664" t="s">
        <v>548</v>
      </c>
      <c r="B326" s="665" t="s">
        <v>549</v>
      </c>
      <c r="C326" s="666" t="s">
        <v>3306</v>
      </c>
      <c r="D326" s="667" t="s">
        <v>5499</v>
      </c>
      <c r="E326" s="666" t="s">
        <v>5481</v>
      </c>
      <c r="F326" s="667" t="s">
        <v>5482</v>
      </c>
      <c r="G326" s="666" t="s">
        <v>3748</v>
      </c>
      <c r="H326" s="666" t="s">
        <v>3749</v>
      </c>
      <c r="I326" s="668">
        <v>605</v>
      </c>
      <c r="J326" s="668">
        <v>2</v>
      </c>
      <c r="K326" s="669">
        <v>1210</v>
      </c>
    </row>
    <row r="327" spans="1:11" ht="14.4" customHeight="1" x14ac:dyDescent="0.3">
      <c r="A327" s="664" t="s">
        <v>548</v>
      </c>
      <c r="B327" s="665" t="s">
        <v>549</v>
      </c>
      <c r="C327" s="666" t="s">
        <v>3306</v>
      </c>
      <c r="D327" s="667" t="s">
        <v>5499</v>
      </c>
      <c r="E327" s="666" t="s">
        <v>5481</v>
      </c>
      <c r="F327" s="667" t="s">
        <v>5482</v>
      </c>
      <c r="G327" s="666" t="s">
        <v>3750</v>
      </c>
      <c r="H327" s="666" t="s">
        <v>3751</v>
      </c>
      <c r="I327" s="668">
        <v>471.9</v>
      </c>
      <c r="J327" s="668">
        <v>1</v>
      </c>
      <c r="K327" s="669">
        <v>471.9</v>
      </c>
    </row>
    <row r="328" spans="1:11" ht="14.4" customHeight="1" x14ac:dyDescent="0.3">
      <c r="A328" s="664" t="s">
        <v>548</v>
      </c>
      <c r="B328" s="665" t="s">
        <v>549</v>
      </c>
      <c r="C328" s="666" t="s">
        <v>3306</v>
      </c>
      <c r="D328" s="667" t="s">
        <v>5499</v>
      </c>
      <c r="E328" s="666" t="s">
        <v>5481</v>
      </c>
      <c r="F328" s="667" t="s">
        <v>5482</v>
      </c>
      <c r="G328" s="666" t="s">
        <v>3752</v>
      </c>
      <c r="H328" s="666" t="s">
        <v>3753</v>
      </c>
      <c r="I328" s="668">
        <v>1501.61</v>
      </c>
      <c r="J328" s="668">
        <v>2</v>
      </c>
      <c r="K328" s="669">
        <v>3003.22</v>
      </c>
    </row>
    <row r="329" spans="1:11" ht="14.4" customHeight="1" x14ac:dyDescent="0.3">
      <c r="A329" s="664" t="s">
        <v>548</v>
      </c>
      <c r="B329" s="665" t="s">
        <v>549</v>
      </c>
      <c r="C329" s="666" t="s">
        <v>3306</v>
      </c>
      <c r="D329" s="667" t="s">
        <v>5499</v>
      </c>
      <c r="E329" s="666" t="s">
        <v>5481</v>
      </c>
      <c r="F329" s="667" t="s">
        <v>5482</v>
      </c>
      <c r="G329" s="666" t="s">
        <v>3754</v>
      </c>
      <c r="H329" s="666" t="s">
        <v>3755</v>
      </c>
      <c r="I329" s="668">
        <v>3465.4</v>
      </c>
      <c r="J329" s="668">
        <v>1</v>
      </c>
      <c r="K329" s="669">
        <v>3465.4</v>
      </c>
    </row>
    <row r="330" spans="1:11" ht="14.4" customHeight="1" x14ac:dyDescent="0.3">
      <c r="A330" s="664" t="s">
        <v>548</v>
      </c>
      <c r="B330" s="665" t="s">
        <v>549</v>
      </c>
      <c r="C330" s="666" t="s">
        <v>3306</v>
      </c>
      <c r="D330" s="667" t="s">
        <v>5499</v>
      </c>
      <c r="E330" s="666" t="s">
        <v>5481</v>
      </c>
      <c r="F330" s="667" t="s">
        <v>5482</v>
      </c>
      <c r="G330" s="666" t="s">
        <v>3756</v>
      </c>
      <c r="H330" s="666" t="s">
        <v>3757</v>
      </c>
      <c r="I330" s="668">
        <v>876.91</v>
      </c>
      <c r="J330" s="668">
        <v>1</v>
      </c>
      <c r="K330" s="669">
        <v>876.91</v>
      </c>
    </row>
    <row r="331" spans="1:11" ht="14.4" customHeight="1" x14ac:dyDescent="0.3">
      <c r="A331" s="664" t="s">
        <v>548</v>
      </c>
      <c r="B331" s="665" t="s">
        <v>549</v>
      </c>
      <c r="C331" s="666" t="s">
        <v>3306</v>
      </c>
      <c r="D331" s="667" t="s">
        <v>5499</v>
      </c>
      <c r="E331" s="666" t="s">
        <v>5481</v>
      </c>
      <c r="F331" s="667" t="s">
        <v>5482</v>
      </c>
      <c r="G331" s="666" t="s">
        <v>3758</v>
      </c>
      <c r="H331" s="666" t="s">
        <v>3759</v>
      </c>
      <c r="I331" s="668">
        <v>6727.6</v>
      </c>
      <c r="J331" s="668">
        <v>1</v>
      </c>
      <c r="K331" s="669">
        <v>6727.6</v>
      </c>
    </row>
    <row r="332" spans="1:11" ht="14.4" customHeight="1" x14ac:dyDescent="0.3">
      <c r="A332" s="664" t="s">
        <v>548</v>
      </c>
      <c r="B332" s="665" t="s">
        <v>549</v>
      </c>
      <c r="C332" s="666" t="s">
        <v>3306</v>
      </c>
      <c r="D332" s="667" t="s">
        <v>5499</v>
      </c>
      <c r="E332" s="666" t="s">
        <v>5481</v>
      </c>
      <c r="F332" s="667" t="s">
        <v>5482</v>
      </c>
      <c r="G332" s="666" t="s">
        <v>3760</v>
      </c>
      <c r="H332" s="666" t="s">
        <v>3761</v>
      </c>
      <c r="I332" s="668">
        <v>2286.9</v>
      </c>
      <c r="J332" s="668">
        <v>3</v>
      </c>
      <c r="K332" s="669">
        <v>6860.7</v>
      </c>
    </row>
    <row r="333" spans="1:11" ht="14.4" customHeight="1" x14ac:dyDescent="0.3">
      <c r="A333" s="664" t="s">
        <v>548</v>
      </c>
      <c r="B333" s="665" t="s">
        <v>549</v>
      </c>
      <c r="C333" s="666" t="s">
        <v>3306</v>
      </c>
      <c r="D333" s="667" t="s">
        <v>5499</v>
      </c>
      <c r="E333" s="666" t="s">
        <v>5481</v>
      </c>
      <c r="F333" s="667" t="s">
        <v>5482</v>
      </c>
      <c r="G333" s="666" t="s">
        <v>3762</v>
      </c>
      <c r="H333" s="666" t="s">
        <v>3763</v>
      </c>
      <c r="I333" s="668">
        <v>1050.3</v>
      </c>
      <c r="J333" s="668">
        <v>2</v>
      </c>
      <c r="K333" s="669">
        <v>2100.6</v>
      </c>
    </row>
    <row r="334" spans="1:11" ht="14.4" customHeight="1" x14ac:dyDescent="0.3">
      <c r="A334" s="664" t="s">
        <v>548</v>
      </c>
      <c r="B334" s="665" t="s">
        <v>549</v>
      </c>
      <c r="C334" s="666" t="s">
        <v>3306</v>
      </c>
      <c r="D334" s="667" t="s">
        <v>5499</v>
      </c>
      <c r="E334" s="666" t="s">
        <v>5481</v>
      </c>
      <c r="F334" s="667" t="s">
        <v>5482</v>
      </c>
      <c r="G334" s="666" t="s">
        <v>3764</v>
      </c>
      <c r="H334" s="666" t="s">
        <v>3765</v>
      </c>
      <c r="I334" s="668">
        <v>3292.45</v>
      </c>
      <c r="J334" s="668">
        <v>1</v>
      </c>
      <c r="K334" s="669">
        <v>3292.45</v>
      </c>
    </row>
    <row r="335" spans="1:11" ht="14.4" customHeight="1" x14ac:dyDescent="0.3">
      <c r="A335" s="664" t="s">
        <v>548</v>
      </c>
      <c r="B335" s="665" t="s">
        <v>549</v>
      </c>
      <c r="C335" s="666" t="s">
        <v>3306</v>
      </c>
      <c r="D335" s="667" t="s">
        <v>5499</v>
      </c>
      <c r="E335" s="666" t="s">
        <v>5500</v>
      </c>
      <c r="F335" s="667" t="s">
        <v>5501</v>
      </c>
      <c r="G335" s="666" t="s">
        <v>3766</v>
      </c>
      <c r="H335" s="666" t="s">
        <v>3767</v>
      </c>
      <c r="I335" s="668">
        <v>4576.6099999999997</v>
      </c>
      <c r="J335" s="668">
        <v>3</v>
      </c>
      <c r="K335" s="669">
        <v>13729.83</v>
      </c>
    </row>
    <row r="336" spans="1:11" ht="14.4" customHeight="1" x14ac:dyDescent="0.3">
      <c r="A336" s="664" t="s">
        <v>548</v>
      </c>
      <c r="B336" s="665" t="s">
        <v>549</v>
      </c>
      <c r="C336" s="666" t="s">
        <v>3306</v>
      </c>
      <c r="D336" s="667" t="s">
        <v>5499</v>
      </c>
      <c r="E336" s="666" t="s">
        <v>5500</v>
      </c>
      <c r="F336" s="667" t="s">
        <v>5501</v>
      </c>
      <c r="G336" s="666" t="s">
        <v>3768</v>
      </c>
      <c r="H336" s="666" t="s">
        <v>3769</v>
      </c>
      <c r="I336" s="668">
        <v>1210.8</v>
      </c>
      <c r="J336" s="668">
        <v>7</v>
      </c>
      <c r="K336" s="669">
        <v>8475.6</v>
      </c>
    </row>
    <row r="337" spans="1:11" ht="14.4" customHeight="1" x14ac:dyDescent="0.3">
      <c r="A337" s="664" t="s">
        <v>548</v>
      </c>
      <c r="B337" s="665" t="s">
        <v>549</v>
      </c>
      <c r="C337" s="666" t="s">
        <v>3306</v>
      </c>
      <c r="D337" s="667" t="s">
        <v>5499</v>
      </c>
      <c r="E337" s="666" t="s">
        <v>5500</v>
      </c>
      <c r="F337" s="667" t="s">
        <v>5501</v>
      </c>
      <c r="G337" s="666" t="s">
        <v>3770</v>
      </c>
      <c r="H337" s="666" t="s">
        <v>3771</v>
      </c>
      <c r="I337" s="668">
        <v>1210.8</v>
      </c>
      <c r="J337" s="668">
        <v>9</v>
      </c>
      <c r="K337" s="669">
        <v>10897.199999999999</v>
      </c>
    </row>
    <row r="338" spans="1:11" ht="14.4" customHeight="1" x14ac:dyDescent="0.3">
      <c r="A338" s="664" t="s">
        <v>548</v>
      </c>
      <c r="B338" s="665" t="s">
        <v>549</v>
      </c>
      <c r="C338" s="666" t="s">
        <v>3306</v>
      </c>
      <c r="D338" s="667" t="s">
        <v>5499</v>
      </c>
      <c r="E338" s="666" t="s">
        <v>5500</v>
      </c>
      <c r="F338" s="667" t="s">
        <v>5501</v>
      </c>
      <c r="G338" s="666" t="s">
        <v>3772</v>
      </c>
      <c r="H338" s="666" t="s">
        <v>3773</v>
      </c>
      <c r="I338" s="668">
        <v>327.06</v>
      </c>
      <c r="J338" s="668">
        <v>2</v>
      </c>
      <c r="K338" s="669">
        <v>654.12</v>
      </c>
    </row>
    <row r="339" spans="1:11" ht="14.4" customHeight="1" x14ac:dyDescent="0.3">
      <c r="A339" s="664" t="s">
        <v>548</v>
      </c>
      <c r="B339" s="665" t="s">
        <v>549</v>
      </c>
      <c r="C339" s="666" t="s">
        <v>3306</v>
      </c>
      <c r="D339" s="667" t="s">
        <v>5499</v>
      </c>
      <c r="E339" s="666" t="s">
        <v>5500</v>
      </c>
      <c r="F339" s="667" t="s">
        <v>5501</v>
      </c>
      <c r="G339" s="666" t="s">
        <v>3774</v>
      </c>
      <c r="H339" s="666" t="s">
        <v>3775</v>
      </c>
      <c r="I339" s="668">
        <v>1348.33</v>
      </c>
      <c r="J339" s="668">
        <v>2</v>
      </c>
      <c r="K339" s="669">
        <v>2696.66</v>
      </c>
    </row>
    <row r="340" spans="1:11" ht="14.4" customHeight="1" x14ac:dyDescent="0.3">
      <c r="A340" s="664" t="s">
        <v>548</v>
      </c>
      <c r="B340" s="665" t="s">
        <v>549</v>
      </c>
      <c r="C340" s="666" t="s">
        <v>3306</v>
      </c>
      <c r="D340" s="667" t="s">
        <v>5499</v>
      </c>
      <c r="E340" s="666" t="s">
        <v>5500</v>
      </c>
      <c r="F340" s="667" t="s">
        <v>5501</v>
      </c>
      <c r="G340" s="666" t="s">
        <v>3776</v>
      </c>
      <c r="H340" s="666" t="s">
        <v>3777</v>
      </c>
      <c r="I340" s="668">
        <v>1439.3050000000003</v>
      </c>
      <c r="J340" s="668">
        <v>13</v>
      </c>
      <c r="K340" s="669">
        <v>18741.29</v>
      </c>
    </row>
    <row r="341" spans="1:11" ht="14.4" customHeight="1" x14ac:dyDescent="0.3">
      <c r="A341" s="664" t="s">
        <v>548</v>
      </c>
      <c r="B341" s="665" t="s">
        <v>549</v>
      </c>
      <c r="C341" s="666" t="s">
        <v>3306</v>
      </c>
      <c r="D341" s="667" t="s">
        <v>5499</v>
      </c>
      <c r="E341" s="666" t="s">
        <v>5500</v>
      </c>
      <c r="F341" s="667" t="s">
        <v>5501</v>
      </c>
      <c r="G341" s="666" t="s">
        <v>3778</v>
      </c>
      <c r="H341" s="666" t="s">
        <v>3779</v>
      </c>
      <c r="I341" s="668">
        <v>1469.6308333333336</v>
      </c>
      <c r="J341" s="668">
        <v>21</v>
      </c>
      <c r="K341" s="669">
        <v>30862.260000000002</v>
      </c>
    </row>
    <row r="342" spans="1:11" ht="14.4" customHeight="1" x14ac:dyDescent="0.3">
      <c r="A342" s="664" t="s">
        <v>548</v>
      </c>
      <c r="B342" s="665" t="s">
        <v>549</v>
      </c>
      <c r="C342" s="666" t="s">
        <v>3306</v>
      </c>
      <c r="D342" s="667" t="s">
        <v>5499</v>
      </c>
      <c r="E342" s="666" t="s">
        <v>5500</v>
      </c>
      <c r="F342" s="667" t="s">
        <v>5501</v>
      </c>
      <c r="G342" s="666" t="s">
        <v>3780</v>
      </c>
      <c r="H342" s="666" t="s">
        <v>3781</v>
      </c>
      <c r="I342" s="668">
        <v>1969.9737499999997</v>
      </c>
      <c r="J342" s="668">
        <v>11</v>
      </c>
      <c r="K342" s="669">
        <v>21669.71</v>
      </c>
    </row>
    <row r="343" spans="1:11" ht="14.4" customHeight="1" x14ac:dyDescent="0.3">
      <c r="A343" s="664" t="s">
        <v>548</v>
      </c>
      <c r="B343" s="665" t="s">
        <v>549</v>
      </c>
      <c r="C343" s="666" t="s">
        <v>3306</v>
      </c>
      <c r="D343" s="667" t="s">
        <v>5499</v>
      </c>
      <c r="E343" s="666" t="s">
        <v>5500</v>
      </c>
      <c r="F343" s="667" t="s">
        <v>5501</v>
      </c>
      <c r="G343" s="666" t="s">
        <v>3782</v>
      </c>
      <c r="H343" s="666" t="s">
        <v>3783</v>
      </c>
      <c r="I343" s="668">
        <v>1363.4991666666667</v>
      </c>
      <c r="J343" s="668">
        <v>14</v>
      </c>
      <c r="K343" s="669">
        <v>19088.989999999998</v>
      </c>
    </row>
    <row r="344" spans="1:11" ht="14.4" customHeight="1" x14ac:dyDescent="0.3">
      <c r="A344" s="664" t="s">
        <v>548</v>
      </c>
      <c r="B344" s="665" t="s">
        <v>549</v>
      </c>
      <c r="C344" s="666" t="s">
        <v>3306</v>
      </c>
      <c r="D344" s="667" t="s">
        <v>5499</v>
      </c>
      <c r="E344" s="666" t="s">
        <v>5500</v>
      </c>
      <c r="F344" s="667" t="s">
        <v>5501</v>
      </c>
      <c r="G344" s="666" t="s">
        <v>3784</v>
      </c>
      <c r="H344" s="666" t="s">
        <v>3785</v>
      </c>
      <c r="I344" s="668">
        <v>448.35777777777787</v>
      </c>
      <c r="J344" s="668">
        <v>10</v>
      </c>
      <c r="K344" s="669">
        <v>4483.5800000000008</v>
      </c>
    </row>
    <row r="345" spans="1:11" ht="14.4" customHeight="1" x14ac:dyDescent="0.3">
      <c r="A345" s="664" t="s">
        <v>548</v>
      </c>
      <c r="B345" s="665" t="s">
        <v>549</v>
      </c>
      <c r="C345" s="666" t="s">
        <v>3306</v>
      </c>
      <c r="D345" s="667" t="s">
        <v>5499</v>
      </c>
      <c r="E345" s="666" t="s">
        <v>5500</v>
      </c>
      <c r="F345" s="667" t="s">
        <v>5501</v>
      </c>
      <c r="G345" s="666" t="s">
        <v>3786</v>
      </c>
      <c r="H345" s="666" t="s">
        <v>3787</v>
      </c>
      <c r="I345" s="668">
        <v>448.35999999999996</v>
      </c>
      <c r="J345" s="668">
        <v>10</v>
      </c>
      <c r="K345" s="669">
        <v>4483.6099999999997</v>
      </c>
    </row>
    <row r="346" spans="1:11" ht="14.4" customHeight="1" x14ac:dyDescent="0.3">
      <c r="A346" s="664" t="s">
        <v>548</v>
      </c>
      <c r="B346" s="665" t="s">
        <v>549</v>
      </c>
      <c r="C346" s="666" t="s">
        <v>3306</v>
      </c>
      <c r="D346" s="667" t="s">
        <v>5499</v>
      </c>
      <c r="E346" s="666" t="s">
        <v>5500</v>
      </c>
      <c r="F346" s="667" t="s">
        <v>5501</v>
      </c>
      <c r="G346" s="666" t="s">
        <v>3788</v>
      </c>
      <c r="H346" s="666" t="s">
        <v>3789</v>
      </c>
      <c r="I346" s="668">
        <v>448.36</v>
      </c>
      <c r="J346" s="668">
        <v>17</v>
      </c>
      <c r="K346" s="669">
        <v>7622.12</v>
      </c>
    </row>
    <row r="347" spans="1:11" ht="14.4" customHeight="1" x14ac:dyDescent="0.3">
      <c r="A347" s="664" t="s">
        <v>548</v>
      </c>
      <c r="B347" s="665" t="s">
        <v>549</v>
      </c>
      <c r="C347" s="666" t="s">
        <v>3306</v>
      </c>
      <c r="D347" s="667" t="s">
        <v>5499</v>
      </c>
      <c r="E347" s="666" t="s">
        <v>5500</v>
      </c>
      <c r="F347" s="667" t="s">
        <v>5501</v>
      </c>
      <c r="G347" s="666" t="s">
        <v>3790</v>
      </c>
      <c r="H347" s="666" t="s">
        <v>3791</v>
      </c>
      <c r="I347" s="668">
        <v>982.27599999999984</v>
      </c>
      <c r="J347" s="668">
        <v>8</v>
      </c>
      <c r="K347" s="669">
        <v>7858.26</v>
      </c>
    </row>
    <row r="348" spans="1:11" ht="14.4" customHeight="1" x14ac:dyDescent="0.3">
      <c r="A348" s="664" t="s">
        <v>548</v>
      </c>
      <c r="B348" s="665" t="s">
        <v>549</v>
      </c>
      <c r="C348" s="666" t="s">
        <v>3306</v>
      </c>
      <c r="D348" s="667" t="s">
        <v>5499</v>
      </c>
      <c r="E348" s="666" t="s">
        <v>5500</v>
      </c>
      <c r="F348" s="667" t="s">
        <v>5501</v>
      </c>
      <c r="G348" s="666" t="s">
        <v>3792</v>
      </c>
      <c r="H348" s="666" t="s">
        <v>3793</v>
      </c>
      <c r="I348" s="668">
        <v>1184.8071428571425</v>
      </c>
      <c r="J348" s="668">
        <v>32</v>
      </c>
      <c r="K348" s="669">
        <v>37913.810000000005</v>
      </c>
    </row>
    <row r="349" spans="1:11" ht="14.4" customHeight="1" x14ac:dyDescent="0.3">
      <c r="A349" s="664" t="s">
        <v>548</v>
      </c>
      <c r="B349" s="665" t="s">
        <v>549</v>
      </c>
      <c r="C349" s="666" t="s">
        <v>3306</v>
      </c>
      <c r="D349" s="667" t="s">
        <v>5499</v>
      </c>
      <c r="E349" s="666" t="s">
        <v>5500</v>
      </c>
      <c r="F349" s="667" t="s">
        <v>5501</v>
      </c>
      <c r="G349" s="666" t="s">
        <v>3794</v>
      </c>
      <c r="H349" s="666" t="s">
        <v>3795</v>
      </c>
      <c r="I349" s="668">
        <v>1572.5128571428575</v>
      </c>
      <c r="J349" s="668">
        <v>8</v>
      </c>
      <c r="K349" s="669">
        <v>12580.090000000002</v>
      </c>
    </row>
    <row r="350" spans="1:11" ht="14.4" customHeight="1" x14ac:dyDescent="0.3">
      <c r="A350" s="664" t="s">
        <v>548</v>
      </c>
      <c r="B350" s="665" t="s">
        <v>549</v>
      </c>
      <c r="C350" s="666" t="s">
        <v>3306</v>
      </c>
      <c r="D350" s="667" t="s">
        <v>5499</v>
      </c>
      <c r="E350" s="666" t="s">
        <v>5500</v>
      </c>
      <c r="F350" s="667" t="s">
        <v>5501</v>
      </c>
      <c r="G350" s="666" t="s">
        <v>3796</v>
      </c>
      <c r="H350" s="666" t="s">
        <v>3797</v>
      </c>
      <c r="I350" s="668">
        <v>4752.9499999999989</v>
      </c>
      <c r="J350" s="668">
        <v>21</v>
      </c>
      <c r="K350" s="669">
        <v>99811.949999999968</v>
      </c>
    </row>
    <row r="351" spans="1:11" ht="14.4" customHeight="1" x14ac:dyDescent="0.3">
      <c r="A351" s="664" t="s">
        <v>548</v>
      </c>
      <c r="B351" s="665" t="s">
        <v>549</v>
      </c>
      <c r="C351" s="666" t="s">
        <v>3306</v>
      </c>
      <c r="D351" s="667" t="s">
        <v>5499</v>
      </c>
      <c r="E351" s="666" t="s">
        <v>5500</v>
      </c>
      <c r="F351" s="667" t="s">
        <v>5501</v>
      </c>
      <c r="G351" s="666" t="s">
        <v>3798</v>
      </c>
      <c r="H351" s="666" t="s">
        <v>3799</v>
      </c>
      <c r="I351" s="668">
        <v>1350.5085714285717</v>
      </c>
      <c r="J351" s="668">
        <v>10</v>
      </c>
      <c r="K351" s="669">
        <v>13505.119999999999</v>
      </c>
    </row>
    <row r="352" spans="1:11" ht="14.4" customHeight="1" x14ac:dyDescent="0.3">
      <c r="A352" s="664" t="s">
        <v>548</v>
      </c>
      <c r="B352" s="665" t="s">
        <v>549</v>
      </c>
      <c r="C352" s="666" t="s">
        <v>3306</v>
      </c>
      <c r="D352" s="667" t="s">
        <v>5499</v>
      </c>
      <c r="E352" s="666" t="s">
        <v>5500</v>
      </c>
      <c r="F352" s="667" t="s">
        <v>5501</v>
      </c>
      <c r="G352" s="666" t="s">
        <v>3800</v>
      </c>
      <c r="H352" s="666" t="s">
        <v>3801</v>
      </c>
      <c r="I352" s="668">
        <v>1572.5149999999999</v>
      </c>
      <c r="J352" s="668">
        <v>6</v>
      </c>
      <c r="K352" s="669">
        <v>9435.08</v>
      </c>
    </row>
    <row r="353" spans="1:11" ht="14.4" customHeight="1" x14ac:dyDescent="0.3">
      <c r="A353" s="664" t="s">
        <v>548</v>
      </c>
      <c r="B353" s="665" t="s">
        <v>549</v>
      </c>
      <c r="C353" s="666" t="s">
        <v>3306</v>
      </c>
      <c r="D353" s="667" t="s">
        <v>5499</v>
      </c>
      <c r="E353" s="666" t="s">
        <v>5500</v>
      </c>
      <c r="F353" s="667" t="s">
        <v>5501</v>
      </c>
      <c r="G353" s="666" t="s">
        <v>3802</v>
      </c>
      <c r="H353" s="666" t="s">
        <v>3803</v>
      </c>
      <c r="I353" s="668">
        <v>1572.51</v>
      </c>
      <c r="J353" s="668">
        <v>6</v>
      </c>
      <c r="K353" s="669">
        <v>9435.06</v>
      </c>
    </row>
    <row r="354" spans="1:11" ht="14.4" customHeight="1" x14ac:dyDescent="0.3">
      <c r="A354" s="664" t="s">
        <v>548</v>
      </c>
      <c r="B354" s="665" t="s">
        <v>549</v>
      </c>
      <c r="C354" s="666" t="s">
        <v>3306</v>
      </c>
      <c r="D354" s="667" t="s">
        <v>5499</v>
      </c>
      <c r="E354" s="666" t="s">
        <v>5500</v>
      </c>
      <c r="F354" s="667" t="s">
        <v>5501</v>
      </c>
      <c r="G354" s="666" t="s">
        <v>3804</v>
      </c>
      <c r="H354" s="666" t="s">
        <v>3805</v>
      </c>
      <c r="I354" s="668">
        <v>506</v>
      </c>
      <c r="J354" s="668">
        <v>8</v>
      </c>
      <c r="K354" s="669">
        <v>4048</v>
      </c>
    </row>
    <row r="355" spans="1:11" ht="14.4" customHeight="1" x14ac:dyDescent="0.3">
      <c r="A355" s="664" t="s">
        <v>548</v>
      </c>
      <c r="B355" s="665" t="s">
        <v>549</v>
      </c>
      <c r="C355" s="666" t="s">
        <v>3306</v>
      </c>
      <c r="D355" s="667" t="s">
        <v>5499</v>
      </c>
      <c r="E355" s="666" t="s">
        <v>5500</v>
      </c>
      <c r="F355" s="667" t="s">
        <v>5501</v>
      </c>
      <c r="G355" s="666" t="s">
        <v>3806</v>
      </c>
      <c r="H355" s="666" t="s">
        <v>3807</v>
      </c>
      <c r="I355" s="668">
        <v>506</v>
      </c>
      <c r="J355" s="668">
        <v>15</v>
      </c>
      <c r="K355" s="669">
        <v>7590</v>
      </c>
    </row>
    <row r="356" spans="1:11" ht="14.4" customHeight="1" x14ac:dyDescent="0.3">
      <c r="A356" s="664" t="s">
        <v>548</v>
      </c>
      <c r="B356" s="665" t="s">
        <v>549</v>
      </c>
      <c r="C356" s="666" t="s">
        <v>3306</v>
      </c>
      <c r="D356" s="667" t="s">
        <v>5499</v>
      </c>
      <c r="E356" s="666" t="s">
        <v>5500</v>
      </c>
      <c r="F356" s="667" t="s">
        <v>5501</v>
      </c>
      <c r="G356" s="666" t="s">
        <v>3808</v>
      </c>
      <c r="H356" s="666" t="s">
        <v>3809</v>
      </c>
      <c r="I356" s="668">
        <v>4452.8000000000011</v>
      </c>
      <c r="J356" s="668">
        <v>16</v>
      </c>
      <c r="K356" s="669">
        <v>71244.800000000017</v>
      </c>
    </row>
    <row r="357" spans="1:11" ht="14.4" customHeight="1" x14ac:dyDescent="0.3">
      <c r="A357" s="664" t="s">
        <v>548</v>
      </c>
      <c r="B357" s="665" t="s">
        <v>549</v>
      </c>
      <c r="C357" s="666" t="s">
        <v>3306</v>
      </c>
      <c r="D357" s="667" t="s">
        <v>5499</v>
      </c>
      <c r="E357" s="666" t="s">
        <v>5500</v>
      </c>
      <c r="F357" s="667" t="s">
        <v>5501</v>
      </c>
      <c r="G357" s="666" t="s">
        <v>3810</v>
      </c>
      <c r="H357" s="666" t="s">
        <v>3811</v>
      </c>
      <c r="I357" s="668">
        <v>1581.18</v>
      </c>
      <c r="J357" s="668">
        <v>3</v>
      </c>
      <c r="K357" s="669">
        <v>4743.54</v>
      </c>
    </row>
    <row r="358" spans="1:11" ht="14.4" customHeight="1" x14ac:dyDescent="0.3">
      <c r="A358" s="664" t="s">
        <v>548</v>
      </c>
      <c r="B358" s="665" t="s">
        <v>549</v>
      </c>
      <c r="C358" s="666" t="s">
        <v>3306</v>
      </c>
      <c r="D358" s="667" t="s">
        <v>5499</v>
      </c>
      <c r="E358" s="666" t="s">
        <v>5500</v>
      </c>
      <c r="F358" s="667" t="s">
        <v>5501</v>
      </c>
      <c r="G358" s="666" t="s">
        <v>3812</v>
      </c>
      <c r="H358" s="666" t="s">
        <v>3813</v>
      </c>
      <c r="I358" s="668">
        <v>6037.5</v>
      </c>
      <c r="J358" s="668">
        <v>3</v>
      </c>
      <c r="K358" s="669">
        <v>18112.5</v>
      </c>
    </row>
    <row r="359" spans="1:11" ht="14.4" customHeight="1" x14ac:dyDescent="0.3">
      <c r="A359" s="664" t="s">
        <v>548</v>
      </c>
      <c r="B359" s="665" t="s">
        <v>549</v>
      </c>
      <c r="C359" s="666" t="s">
        <v>3306</v>
      </c>
      <c r="D359" s="667" t="s">
        <v>5499</v>
      </c>
      <c r="E359" s="666" t="s">
        <v>5500</v>
      </c>
      <c r="F359" s="667" t="s">
        <v>5501</v>
      </c>
      <c r="G359" s="666" t="s">
        <v>3814</v>
      </c>
      <c r="H359" s="666" t="s">
        <v>3815</v>
      </c>
      <c r="I359" s="668">
        <v>1856.0999999999997</v>
      </c>
      <c r="J359" s="668">
        <v>4</v>
      </c>
      <c r="K359" s="669">
        <v>7424.4</v>
      </c>
    </row>
    <row r="360" spans="1:11" ht="14.4" customHeight="1" x14ac:dyDescent="0.3">
      <c r="A360" s="664" t="s">
        <v>548</v>
      </c>
      <c r="B360" s="665" t="s">
        <v>549</v>
      </c>
      <c r="C360" s="666" t="s">
        <v>3306</v>
      </c>
      <c r="D360" s="667" t="s">
        <v>5499</v>
      </c>
      <c r="E360" s="666" t="s">
        <v>5500</v>
      </c>
      <c r="F360" s="667" t="s">
        <v>5501</v>
      </c>
      <c r="G360" s="666" t="s">
        <v>3814</v>
      </c>
      <c r="H360" s="666" t="s">
        <v>3816</v>
      </c>
      <c r="I360" s="668">
        <v>1856.1</v>
      </c>
      <c r="J360" s="668">
        <v>2</v>
      </c>
      <c r="K360" s="669">
        <v>3712.2</v>
      </c>
    </row>
    <row r="361" spans="1:11" ht="14.4" customHeight="1" x14ac:dyDescent="0.3">
      <c r="A361" s="664" t="s">
        <v>548</v>
      </c>
      <c r="B361" s="665" t="s">
        <v>549</v>
      </c>
      <c r="C361" s="666" t="s">
        <v>3306</v>
      </c>
      <c r="D361" s="667" t="s">
        <v>5499</v>
      </c>
      <c r="E361" s="666" t="s">
        <v>5500</v>
      </c>
      <c r="F361" s="667" t="s">
        <v>5501</v>
      </c>
      <c r="G361" s="666" t="s">
        <v>3817</v>
      </c>
      <c r="H361" s="666" t="s">
        <v>3818</v>
      </c>
      <c r="I361" s="668">
        <v>1856.1</v>
      </c>
      <c r="J361" s="668">
        <v>2</v>
      </c>
      <c r="K361" s="669">
        <v>3712.2</v>
      </c>
    </row>
    <row r="362" spans="1:11" ht="14.4" customHeight="1" x14ac:dyDescent="0.3">
      <c r="A362" s="664" t="s">
        <v>548</v>
      </c>
      <c r="B362" s="665" t="s">
        <v>549</v>
      </c>
      <c r="C362" s="666" t="s">
        <v>3306</v>
      </c>
      <c r="D362" s="667" t="s">
        <v>5499</v>
      </c>
      <c r="E362" s="666" t="s">
        <v>5500</v>
      </c>
      <c r="F362" s="667" t="s">
        <v>5501</v>
      </c>
      <c r="G362" s="666" t="s">
        <v>3817</v>
      </c>
      <c r="H362" s="666" t="s">
        <v>3819</v>
      </c>
      <c r="I362" s="668">
        <v>1856.1</v>
      </c>
      <c r="J362" s="668">
        <v>5</v>
      </c>
      <c r="K362" s="669">
        <v>9280.5</v>
      </c>
    </row>
    <row r="363" spans="1:11" ht="14.4" customHeight="1" x14ac:dyDescent="0.3">
      <c r="A363" s="664" t="s">
        <v>548</v>
      </c>
      <c r="B363" s="665" t="s">
        <v>549</v>
      </c>
      <c r="C363" s="666" t="s">
        <v>3306</v>
      </c>
      <c r="D363" s="667" t="s">
        <v>5499</v>
      </c>
      <c r="E363" s="666" t="s">
        <v>5500</v>
      </c>
      <c r="F363" s="667" t="s">
        <v>5501</v>
      </c>
      <c r="G363" s="666" t="s">
        <v>3820</v>
      </c>
      <c r="H363" s="666" t="s">
        <v>3821</v>
      </c>
      <c r="I363" s="668">
        <v>312.99880952380948</v>
      </c>
      <c r="J363" s="668">
        <v>118</v>
      </c>
      <c r="K363" s="669">
        <v>36933.570000000007</v>
      </c>
    </row>
    <row r="364" spans="1:11" ht="14.4" customHeight="1" x14ac:dyDescent="0.3">
      <c r="A364" s="664" t="s">
        <v>548</v>
      </c>
      <c r="B364" s="665" t="s">
        <v>549</v>
      </c>
      <c r="C364" s="666" t="s">
        <v>3306</v>
      </c>
      <c r="D364" s="667" t="s">
        <v>5499</v>
      </c>
      <c r="E364" s="666" t="s">
        <v>5500</v>
      </c>
      <c r="F364" s="667" t="s">
        <v>5501</v>
      </c>
      <c r="G364" s="666" t="s">
        <v>3822</v>
      </c>
      <c r="H364" s="666" t="s">
        <v>3823</v>
      </c>
      <c r="I364" s="668">
        <v>312.99914893617017</v>
      </c>
      <c r="J364" s="668">
        <v>173</v>
      </c>
      <c r="K364" s="669">
        <v>54148.590000000011</v>
      </c>
    </row>
    <row r="365" spans="1:11" ht="14.4" customHeight="1" x14ac:dyDescent="0.3">
      <c r="A365" s="664" t="s">
        <v>548</v>
      </c>
      <c r="B365" s="665" t="s">
        <v>549</v>
      </c>
      <c r="C365" s="666" t="s">
        <v>3306</v>
      </c>
      <c r="D365" s="667" t="s">
        <v>5499</v>
      </c>
      <c r="E365" s="666" t="s">
        <v>5500</v>
      </c>
      <c r="F365" s="667" t="s">
        <v>5501</v>
      </c>
      <c r="G365" s="666" t="s">
        <v>3824</v>
      </c>
      <c r="H365" s="666" t="s">
        <v>3825</v>
      </c>
      <c r="I365" s="668">
        <v>313</v>
      </c>
      <c r="J365" s="668">
        <v>57</v>
      </c>
      <c r="K365" s="669">
        <v>17840.86</v>
      </c>
    </row>
    <row r="366" spans="1:11" ht="14.4" customHeight="1" x14ac:dyDescent="0.3">
      <c r="A366" s="664" t="s">
        <v>548</v>
      </c>
      <c r="B366" s="665" t="s">
        <v>549</v>
      </c>
      <c r="C366" s="666" t="s">
        <v>3306</v>
      </c>
      <c r="D366" s="667" t="s">
        <v>5499</v>
      </c>
      <c r="E366" s="666" t="s">
        <v>5500</v>
      </c>
      <c r="F366" s="667" t="s">
        <v>5501</v>
      </c>
      <c r="G366" s="666" t="s">
        <v>3826</v>
      </c>
      <c r="H366" s="666" t="s">
        <v>3827</v>
      </c>
      <c r="I366" s="668">
        <v>1385.75</v>
      </c>
      <c r="J366" s="668">
        <v>13</v>
      </c>
      <c r="K366" s="669">
        <v>18014.75</v>
      </c>
    </row>
    <row r="367" spans="1:11" ht="14.4" customHeight="1" x14ac:dyDescent="0.3">
      <c r="A367" s="664" t="s">
        <v>548</v>
      </c>
      <c r="B367" s="665" t="s">
        <v>549</v>
      </c>
      <c r="C367" s="666" t="s">
        <v>3306</v>
      </c>
      <c r="D367" s="667" t="s">
        <v>5499</v>
      </c>
      <c r="E367" s="666" t="s">
        <v>5500</v>
      </c>
      <c r="F367" s="667" t="s">
        <v>5501</v>
      </c>
      <c r="G367" s="666" t="s">
        <v>3828</v>
      </c>
      <c r="H367" s="666" t="s">
        <v>3829</v>
      </c>
      <c r="I367" s="668">
        <v>1385.75</v>
      </c>
      <c r="J367" s="668">
        <v>2</v>
      </c>
      <c r="K367" s="669">
        <v>2771.5</v>
      </c>
    </row>
    <row r="368" spans="1:11" ht="14.4" customHeight="1" x14ac:dyDescent="0.3">
      <c r="A368" s="664" t="s">
        <v>548</v>
      </c>
      <c r="B368" s="665" t="s">
        <v>549</v>
      </c>
      <c r="C368" s="666" t="s">
        <v>3306</v>
      </c>
      <c r="D368" s="667" t="s">
        <v>5499</v>
      </c>
      <c r="E368" s="666" t="s">
        <v>5500</v>
      </c>
      <c r="F368" s="667" t="s">
        <v>5501</v>
      </c>
      <c r="G368" s="666" t="s">
        <v>3830</v>
      </c>
      <c r="H368" s="666" t="s">
        <v>3831</v>
      </c>
      <c r="I368" s="668">
        <v>1000.5</v>
      </c>
      <c r="J368" s="668">
        <v>9</v>
      </c>
      <c r="K368" s="669">
        <v>9004.5</v>
      </c>
    </row>
    <row r="369" spans="1:11" ht="14.4" customHeight="1" x14ac:dyDescent="0.3">
      <c r="A369" s="664" t="s">
        <v>548</v>
      </c>
      <c r="B369" s="665" t="s">
        <v>549</v>
      </c>
      <c r="C369" s="666" t="s">
        <v>3306</v>
      </c>
      <c r="D369" s="667" t="s">
        <v>5499</v>
      </c>
      <c r="E369" s="666" t="s">
        <v>5500</v>
      </c>
      <c r="F369" s="667" t="s">
        <v>5501</v>
      </c>
      <c r="G369" s="666" t="s">
        <v>3832</v>
      </c>
      <c r="H369" s="666" t="s">
        <v>3833</v>
      </c>
      <c r="I369" s="668">
        <v>1092.5</v>
      </c>
      <c r="J369" s="668">
        <v>31</v>
      </c>
      <c r="K369" s="669">
        <v>33867.5</v>
      </c>
    </row>
    <row r="370" spans="1:11" ht="14.4" customHeight="1" x14ac:dyDescent="0.3">
      <c r="A370" s="664" t="s">
        <v>548</v>
      </c>
      <c r="B370" s="665" t="s">
        <v>549</v>
      </c>
      <c r="C370" s="666" t="s">
        <v>3306</v>
      </c>
      <c r="D370" s="667" t="s">
        <v>5499</v>
      </c>
      <c r="E370" s="666" t="s">
        <v>5500</v>
      </c>
      <c r="F370" s="667" t="s">
        <v>5501</v>
      </c>
      <c r="G370" s="666" t="s">
        <v>3834</v>
      </c>
      <c r="H370" s="666" t="s">
        <v>3835</v>
      </c>
      <c r="I370" s="668">
        <v>1000.5</v>
      </c>
      <c r="J370" s="668">
        <v>10</v>
      </c>
      <c r="K370" s="669">
        <v>10005</v>
      </c>
    </row>
    <row r="371" spans="1:11" ht="14.4" customHeight="1" x14ac:dyDescent="0.3">
      <c r="A371" s="664" t="s">
        <v>548</v>
      </c>
      <c r="B371" s="665" t="s">
        <v>549</v>
      </c>
      <c r="C371" s="666" t="s">
        <v>3306</v>
      </c>
      <c r="D371" s="667" t="s">
        <v>5499</v>
      </c>
      <c r="E371" s="666" t="s">
        <v>5500</v>
      </c>
      <c r="F371" s="667" t="s">
        <v>5501</v>
      </c>
      <c r="G371" s="666" t="s">
        <v>3836</v>
      </c>
      <c r="H371" s="666" t="s">
        <v>3837</v>
      </c>
      <c r="I371" s="668">
        <v>1000.5</v>
      </c>
      <c r="J371" s="668">
        <v>3</v>
      </c>
      <c r="K371" s="669">
        <v>3001.5</v>
      </c>
    </row>
    <row r="372" spans="1:11" ht="14.4" customHeight="1" x14ac:dyDescent="0.3">
      <c r="A372" s="664" t="s">
        <v>548</v>
      </c>
      <c r="B372" s="665" t="s">
        <v>549</v>
      </c>
      <c r="C372" s="666" t="s">
        <v>3306</v>
      </c>
      <c r="D372" s="667" t="s">
        <v>5499</v>
      </c>
      <c r="E372" s="666" t="s">
        <v>5500</v>
      </c>
      <c r="F372" s="667" t="s">
        <v>5501</v>
      </c>
      <c r="G372" s="666" t="s">
        <v>3838</v>
      </c>
      <c r="H372" s="666" t="s">
        <v>3839</v>
      </c>
      <c r="I372" s="668">
        <v>448.35666666666674</v>
      </c>
      <c r="J372" s="668">
        <v>10</v>
      </c>
      <c r="K372" s="669">
        <v>4483.57</v>
      </c>
    </row>
    <row r="373" spans="1:11" ht="14.4" customHeight="1" x14ac:dyDescent="0.3">
      <c r="A373" s="664" t="s">
        <v>548</v>
      </c>
      <c r="B373" s="665" t="s">
        <v>549</v>
      </c>
      <c r="C373" s="666" t="s">
        <v>3306</v>
      </c>
      <c r="D373" s="667" t="s">
        <v>5499</v>
      </c>
      <c r="E373" s="666" t="s">
        <v>5500</v>
      </c>
      <c r="F373" s="667" t="s">
        <v>5501</v>
      </c>
      <c r="G373" s="666" t="s">
        <v>3840</v>
      </c>
      <c r="H373" s="666" t="s">
        <v>3841</v>
      </c>
      <c r="I373" s="668">
        <v>1552.5</v>
      </c>
      <c r="J373" s="668">
        <v>2</v>
      </c>
      <c r="K373" s="669">
        <v>3105</v>
      </c>
    </row>
    <row r="374" spans="1:11" ht="14.4" customHeight="1" x14ac:dyDescent="0.3">
      <c r="A374" s="664" t="s">
        <v>548</v>
      </c>
      <c r="B374" s="665" t="s">
        <v>549</v>
      </c>
      <c r="C374" s="666" t="s">
        <v>3306</v>
      </c>
      <c r="D374" s="667" t="s">
        <v>5499</v>
      </c>
      <c r="E374" s="666" t="s">
        <v>5500</v>
      </c>
      <c r="F374" s="667" t="s">
        <v>5501</v>
      </c>
      <c r="G374" s="666" t="s">
        <v>3842</v>
      </c>
      <c r="H374" s="666" t="s">
        <v>3843</v>
      </c>
      <c r="I374" s="668">
        <v>1725</v>
      </c>
      <c r="J374" s="668">
        <v>3</v>
      </c>
      <c r="K374" s="669">
        <v>5175</v>
      </c>
    </row>
    <row r="375" spans="1:11" ht="14.4" customHeight="1" x14ac:dyDescent="0.3">
      <c r="A375" s="664" t="s">
        <v>548</v>
      </c>
      <c r="B375" s="665" t="s">
        <v>549</v>
      </c>
      <c r="C375" s="666" t="s">
        <v>3306</v>
      </c>
      <c r="D375" s="667" t="s">
        <v>5499</v>
      </c>
      <c r="E375" s="666" t="s">
        <v>5500</v>
      </c>
      <c r="F375" s="667" t="s">
        <v>5501</v>
      </c>
      <c r="G375" s="666" t="s">
        <v>3844</v>
      </c>
      <c r="H375" s="666" t="s">
        <v>3845</v>
      </c>
      <c r="I375" s="668">
        <v>1725</v>
      </c>
      <c r="J375" s="668">
        <v>7</v>
      </c>
      <c r="K375" s="669">
        <v>12075</v>
      </c>
    </row>
    <row r="376" spans="1:11" ht="14.4" customHeight="1" x14ac:dyDescent="0.3">
      <c r="A376" s="664" t="s">
        <v>548</v>
      </c>
      <c r="B376" s="665" t="s">
        <v>549</v>
      </c>
      <c r="C376" s="666" t="s">
        <v>3306</v>
      </c>
      <c r="D376" s="667" t="s">
        <v>5499</v>
      </c>
      <c r="E376" s="666" t="s">
        <v>5500</v>
      </c>
      <c r="F376" s="667" t="s">
        <v>5501</v>
      </c>
      <c r="G376" s="666" t="s">
        <v>3846</v>
      </c>
      <c r="H376" s="666" t="s">
        <v>3847</v>
      </c>
      <c r="I376" s="668">
        <v>506</v>
      </c>
      <c r="J376" s="668">
        <v>12</v>
      </c>
      <c r="K376" s="669">
        <v>6072</v>
      </c>
    </row>
    <row r="377" spans="1:11" ht="14.4" customHeight="1" x14ac:dyDescent="0.3">
      <c r="A377" s="664" t="s">
        <v>548</v>
      </c>
      <c r="B377" s="665" t="s">
        <v>549</v>
      </c>
      <c r="C377" s="666" t="s">
        <v>3306</v>
      </c>
      <c r="D377" s="667" t="s">
        <v>5499</v>
      </c>
      <c r="E377" s="666" t="s">
        <v>5500</v>
      </c>
      <c r="F377" s="667" t="s">
        <v>5501</v>
      </c>
      <c r="G377" s="666" t="s">
        <v>3848</v>
      </c>
      <c r="H377" s="666" t="s">
        <v>3849</v>
      </c>
      <c r="I377" s="668">
        <v>506</v>
      </c>
      <c r="J377" s="668">
        <v>4</v>
      </c>
      <c r="K377" s="669">
        <v>2024</v>
      </c>
    </row>
    <row r="378" spans="1:11" ht="14.4" customHeight="1" x14ac:dyDescent="0.3">
      <c r="A378" s="664" t="s">
        <v>548</v>
      </c>
      <c r="B378" s="665" t="s">
        <v>549</v>
      </c>
      <c r="C378" s="666" t="s">
        <v>3306</v>
      </c>
      <c r="D378" s="667" t="s">
        <v>5499</v>
      </c>
      <c r="E378" s="666" t="s">
        <v>5500</v>
      </c>
      <c r="F378" s="667" t="s">
        <v>5501</v>
      </c>
      <c r="G378" s="666" t="s">
        <v>3850</v>
      </c>
      <c r="H378" s="666" t="s">
        <v>3851</v>
      </c>
      <c r="I378" s="668">
        <v>448.36</v>
      </c>
      <c r="J378" s="668">
        <v>8</v>
      </c>
      <c r="K378" s="669">
        <v>3586.8900000000003</v>
      </c>
    </row>
    <row r="379" spans="1:11" ht="14.4" customHeight="1" x14ac:dyDescent="0.3">
      <c r="A379" s="664" t="s">
        <v>548</v>
      </c>
      <c r="B379" s="665" t="s">
        <v>549</v>
      </c>
      <c r="C379" s="666" t="s">
        <v>3306</v>
      </c>
      <c r="D379" s="667" t="s">
        <v>5499</v>
      </c>
      <c r="E379" s="666" t="s">
        <v>5500</v>
      </c>
      <c r="F379" s="667" t="s">
        <v>5501</v>
      </c>
      <c r="G379" s="666" t="s">
        <v>3852</v>
      </c>
      <c r="H379" s="666" t="s">
        <v>3853</v>
      </c>
      <c r="I379" s="668">
        <v>1385.75</v>
      </c>
      <c r="J379" s="668">
        <v>13</v>
      </c>
      <c r="K379" s="669">
        <v>18014.75</v>
      </c>
    </row>
    <row r="380" spans="1:11" ht="14.4" customHeight="1" x14ac:dyDescent="0.3">
      <c r="A380" s="664" t="s">
        <v>548</v>
      </c>
      <c r="B380" s="665" t="s">
        <v>549</v>
      </c>
      <c r="C380" s="666" t="s">
        <v>3306</v>
      </c>
      <c r="D380" s="667" t="s">
        <v>5499</v>
      </c>
      <c r="E380" s="666" t="s">
        <v>5500</v>
      </c>
      <c r="F380" s="667" t="s">
        <v>5501</v>
      </c>
      <c r="G380" s="666" t="s">
        <v>3854</v>
      </c>
      <c r="H380" s="666" t="s">
        <v>3855</v>
      </c>
      <c r="I380" s="668">
        <v>312.99966666666666</v>
      </c>
      <c r="J380" s="668">
        <v>56</v>
      </c>
      <c r="K380" s="669">
        <v>17527.96</v>
      </c>
    </row>
    <row r="381" spans="1:11" ht="14.4" customHeight="1" x14ac:dyDescent="0.3">
      <c r="A381" s="664" t="s">
        <v>548</v>
      </c>
      <c r="B381" s="665" t="s">
        <v>549</v>
      </c>
      <c r="C381" s="666" t="s">
        <v>3306</v>
      </c>
      <c r="D381" s="667" t="s">
        <v>5499</v>
      </c>
      <c r="E381" s="666" t="s">
        <v>5500</v>
      </c>
      <c r="F381" s="667" t="s">
        <v>5501</v>
      </c>
      <c r="G381" s="666" t="s">
        <v>3856</v>
      </c>
      <c r="H381" s="666" t="s">
        <v>3857</v>
      </c>
      <c r="I381" s="668">
        <v>313</v>
      </c>
      <c r="J381" s="668">
        <v>23</v>
      </c>
      <c r="K381" s="669">
        <v>7198.99</v>
      </c>
    </row>
    <row r="382" spans="1:11" ht="14.4" customHeight="1" x14ac:dyDescent="0.3">
      <c r="A382" s="664" t="s">
        <v>548</v>
      </c>
      <c r="B382" s="665" t="s">
        <v>549</v>
      </c>
      <c r="C382" s="666" t="s">
        <v>3306</v>
      </c>
      <c r="D382" s="667" t="s">
        <v>5499</v>
      </c>
      <c r="E382" s="666" t="s">
        <v>5500</v>
      </c>
      <c r="F382" s="667" t="s">
        <v>5501</v>
      </c>
      <c r="G382" s="666" t="s">
        <v>3858</v>
      </c>
      <c r="H382" s="666" t="s">
        <v>3859</v>
      </c>
      <c r="I382" s="668">
        <v>4452.8</v>
      </c>
      <c r="J382" s="668">
        <v>7</v>
      </c>
      <c r="K382" s="669">
        <v>31169.600000000002</v>
      </c>
    </row>
    <row r="383" spans="1:11" ht="14.4" customHeight="1" x14ac:dyDescent="0.3">
      <c r="A383" s="664" t="s">
        <v>548</v>
      </c>
      <c r="B383" s="665" t="s">
        <v>549</v>
      </c>
      <c r="C383" s="666" t="s">
        <v>3306</v>
      </c>
      <c r="D383" s="667" t="s">
        <v>5499</v>
      </c>
      <c r="E383" s="666" t="s">
        <v>5500</v>
      </c>
      <c r="F383" s="667" t="s">
        <v>5501</v>
      </c>
      <c r="G383" s="666" t="s">
        <v>3860</v>
      </c>
      <c r="H383" s="666" t="s">
        <v>3861</v>
      </c>
      <c r="I383" s="668">
        <v>1000.5</v>
      </c>
      <c r="J383" s="668">
        <v>7</v>
      </c>
      <c r="K383" s="669">
        <v>7003.5</v>
      </c>
    </row>
    <row r="384" spans="1:11" ht="14.4" customHeight="1" x14ac:dyDescent="0.3">
      <c r="A384" s="664" t="s">
        <v>548</v>
      </c>
      <c r="B384" s="665" t="s">
        <v>549</v>
      </c>
      <c r="C384" s="666" t="s">
        <v>3306</v>
      </c>
      <c r="D384" s="667" t="s">
        <v>5499</v>
      </c>
      <c r="E384" s="666" t="s">
        <v>5500</v>
      </c>
      <c r="F384" s="667" t="s">
        <v>5501</v>
      </c>
      <c r="G384" s="666" t="s">
        <v>3862</v>
      </c>
      <c r="H384" s="666" t="s">
        <v>3863</v>
      </c>
      <c r="I384" s="668">
        <v>527.85000000000014</v>
      </c>
      <c r="J384" s="668">
        <v>20</v>
      </c>
      <c r="K384" s="669">
        <v>10557.000000000002</v>
      </c>
    </row>
    <row r="385" spans="1:11" ht="14.4" customHeight="1" x14ac:dyDescent="0.3">
      <c r="A385" s="664" t="s">
        <v>548</v>
      </c>
      <c r="B385" s="665" t="s">
        <v>549</v>
      </c>
      <c r="C385" s="666" t="s">
        <v>3306</v>
      </c>
      <c r="D385" s="667" t="s">
        <v>5499</v>
      </c>
      <c r="E385" s="666" t="s">
        <v>5500</v>
      </c>
      <c r="F385" s="667" t="s">
        <v>5501</v>
      </c>
      <c r="G385" s="666" t="s">
        <v>3864</v>
      </c>
      <c r="H385" s="666" t="s">
        <v>3865</v>
      </c>
      <c r="I385" s="668">
        <v>527.85</v>
      </c>
      <c r="J385" s="668">
        <v>21</v>
      </c>
      <c r="K385" s="669">
        <v>11084.85</v>
      </c>
    </row>
    <row r="386" spans="1:11" ht="14.4" customHeight="1" x14ac:dyDescent="0.3">
      <c r="A386" s="664" t="s">
        <v>548</v>
      </c>
      <c r="B386" s="665" t="s">
        <v>549</v>
      </c>
      <c r="C386" s="666" t="s">
        <v>3306</v>
      </c>
      <c r="D386" s="667" t="s">
        <v>5499</v>
      </c>
      <c r="E386" s="666" t="s">
        <v>5500</v>
      </c>
      <c r="F386" s="667" t="s">
        <v>5501</v>
      </c>
      <c r="G386" s="666" t="s">
        <v>3866</v>
      </c>
      <c r="H386" s="666" t="s">
        <v>3867</v>
      </c>
      <c r="I386" s="668">
        <v>527.85000000000014</v>
      </c>
      <c r="J386" s="668">
        <v>38</v>
      </c>
      <c r="K386" s="669">
        <v>20058.3</v>
      </c>
    </row>
    <row r="387" spans="1:11" ht="14.4" customHeight="1" x14ac:dyDescent="0.3">
      <c r="A387" s="664" t="s">
        <v>548</v>
      </c>
      <c r="B387" s="665" t="s">
        <v>549</v>
      </c>
      <c r="C387" s="666" t="s">
        <v>3306</v>
      </c>
      <c r="D387" s="667" t="s">
        <v>5499</v>
      </c>
      <c r="E387" s="666" t="s">
        <v>5500</v>
      </c>
      <c r="F387" s="667" t="s">
        <v>5501</v>
      </c>
      <c r="G387" s="666" t="s">
        <v>3868</v>
      </c>
      <c r="H387" s="666" t="s">
        <v>3869</v>
      </c>
      <c r="I387" s="668">
        <v>411.54285714285714</v>
      </c>
      <c r="J387" s="668">
        <v>10</v>
      </c>
      <c r="K387" s="669">
        <v>4115.45</v>
      </c>
    </row>
    <row r="388" spans="1:11" ht="14.4" customHeight="1" x14ac:dyDescent="0.3">
      <c r="A388" s="664" t="s">
        <v>548</v>
      </c>
      <c r="B388" s="665" t="s">
        <v>549</v>
      </c>
      <c r="C388" s="666" t="s">
        <v>3306</v>
      </c>
      <c r="D388" s="667" t="s">
        <v>5499</v>
      </c>
      <c r="E388" s="666" t="s">
        <v>5500</v>
      </c>
      <c r="F388" s="667" t="s">
        <v>5501</v>
      </c>
      <c r="G388" s="666" t="s">
        <v>3870</v>
      </c>
      <c r="H388" s="666" t="s">
        <v>3871</v>
      </c>
      <c r="I388" s="668">
        <v>491.69399999999996</v>
      </c>
      <c r="J388" s="668">
        <v>5</v>
      </c>
      <c r="K388" s="669">
        <v>2458.4699999999998</v>
      </c>
    </row>
    <row r="389" spans="1:11" ht="14.4" customHeight="1" x14ac:dyDescent="0.3">
      <c r="A389" s="664" t="s">
        <v>548</v>
      </c>
      <c r="B389" s="665" t="s">
        <v>549</v>
      </c>
      <c r="C389" s="666" t="s">
        <v>3306</v>
      </c>
      <c r="D389" s="667" t="s">
        <v>5499</v>
      </c>
      <c r="E389" s="666" t="s">
        <v>5500</v>
      </c>
      <c r="F389" s="667" t="s">
        <v>5501</v>
      </c>
      <c r="G389" s="666" t="s">
        <v>3870</v>
      </c>
      <c r="H389" s="666" t="s">
        <v>3872</v>
      </c>
      <c r="I389" s="668">
        <v>491.69600000000003</v>
      </c>
      <c r="J389" s="668">
        <v>7</v>
      </c>
      <c r="K389" s="669">
        <v>3441.8799999999997</v>
      </c>
    </row>
    <row r="390" spans="1:11" ht="14.4" customHeight="1" x14ac:dyDescent="0.3">
      <c r="A390" s="664" t="s">
        <v>548</v>
      </c>
      <c r="B390" s="665" t="s">
        <v>549</v>
      </c>
      <c r="C390" s="666" t="s">
        <v>3306</v>
      </c>
      <c r="D390" s="667" t="s">
        <v>5499</v>
      </c>
      <c r="E390" s="666" t="s">
        <v>5500</v>
      </c>
      <c r="F390" s="667" t="s">
        <v>5501</v>
      </c>
      <c r="G390" s="666" t="s">
        <v>3873</v>
      </c>
      <c r="H390" s="666" t="s">
        <v>3874</v>
      </c>
      <c r="I390" s="668">
        <v>65.52</v>
      </c>
      <c r="J390" s="668">
        <v>250</v>
      </c>
      <c r="K390" s="669">
        <v>16380.159999999998</v>
      </c>
    </row>
    <row r="391" spans="1:11" ht="14.4" customHeight="1" x14ac:dyDescent="0.3">
      <c r="A391" s="664" t="s">
        <v>548</v>
      </c>
      <c r="B391" s="665" t="s">
        <v>549</v>
      </c>
      <c r="C391" s="666" t="s">
        <v>3306</v>
      </c>
      <c r="D391" s="667" t="s">
        <v>5499</v>
      </c>
      <c r="E391" s="666" t="s">
        <v>5500</v>
      </c>
      <c r="F391" s="667" t="s">
        <v>5501</v>
      </c>
      <c r="G391" s="666" t="s">
        <v>3875</v>
      </c>
      <c r="H391" s="666" t="s">
        <v>3876</v>
      </c>
      <c r="I391" s="668">
        <v>1608.2706249999997</v>
      </c>
      <c r="J391" s="668">
        <v>24</v>
      </c>
      <c r="K391" s="669">
        <v>38598.439999999988</v>
      </c>
    </row>
    <row r="392" spans="1:11" ht="14.4" customHeight="1" x14ac:dyDescent="0.3">
      <c r="A392" s="664" t="s">
        <v>548</v>
      </c>
      <c r="B392" s="665" t="s">
        <v>549</v>
      </c>
      <c r="C392" s="666" t="s">
        <v>3306</v>
      </c>
      <c r="D392" s="667" t="s">
        <v>5499</v>
      </c>
      <c r="E392" s="666" t="s">
        <v>5500</v>
      </c>
      <c r="F392" s="667" t="s">
        <v>5501</v>
      </c>
      <c r="G392" s="666" t="s">
        <v>3877</v>
      </c>
      <c r="H392" s="666" t="s">
        <v>3878</v>
      </c>
      <c r="I392" s="668">
        <v>7513.6228571428574</v>
      </c>
      <c r="J392" s="668">
        <v>7</v>
      </c>
      <c r="K392" s="669">
        <v>52595.360000000001</v>
      </c>
    </row>
    <row r="393" spans="1:11" ht="14.4" customHeight="1" x14ac:dyDescent="0.3">
      <c r="A393" s="664" t="s">
        <v>548</v>
      </c>
      <c r="B393" s="665" t="s">
        <v>549</v>
      </c>
      <c r="C393" s="666" t="s">
        <v>3306</v>
      </c>
      <c r="D393" s="667" t="s">
        <v>5499</v>
      </c>
      <c r="E393" s="666" t="s">
        <v>5500</v>
      </c>
      <c r="F393" s="667" t="s">
        <v>5501</v>
      </c>
      <c r="G393" s="666" t="s">
        <v>3879</v>
      </c>
      <c r="H393" s="666" t="s">
        <v>3880</v>
      </c>
      <c r="I393" s="668">
        <v>1290.93</v>
      </c>
      <c r="J393" s="668">
        <v>5</v>
      </c>
      <c r="K393" s="669">
        <v>6454.6500000000005</v>
      </c>
    </row>
    <row r="394" spans="1:11" ht="14.4" customHeight="1" x14ac:dyDescent="0.3">
      <c r="A394" s="664" t="s">
        <v>548</v>
      </c>
      <c r="B394" s="665" t="s">
        <v>549</v>
      </c>
      <c r="C394" s="666" t="s">
        <v>3306</v>
      </c>
      <c r="D394" s="667" t="s">
        <v>5499</v>
      </c>
      <c r="E394" s="666" t="s">
        <v>5500</v>
      </c>
      <c r="F394" s="667" t="s">
        <v>5501</v>
      </c>
      <c r="G394" s="666" t="s">
        <v>3881</v>
      </c>
      <c r="H394" s="666" t="s">
        <v>3882</v>
      </c>
      <c r="I394" s="668">
        <v>327.0625</v>
      </c>
      <c r="J394" s="668">
        <v>4</v>
      </c>
      <c r="K394" s="669">
        <v>1308.25</v>
      </c>
    </row>
    <row r="395" spans="1:11" ht="14.4" customHeight="1" x14ac:dyDescent="0.3">
      <c r="A395" s="664" t="s">
        <v>548</v>
      </c>
      <c r="B395" s="665" t="s">
        <v>549</v>
      </c>
      <c r="C395" s="666" t="s">
        <v>3306</v>
      </c>
      <c r="D395" s="667" t="s">
        <v>5499</v>
      </c>
      <c r="E395" s="666" t="s">
        <v>5500</v>
      </c>
      <c r="F395" s="667" t="s">
        <v>5501</v>
      </c>
      <c r="G395" s="666" t="s">
        <v>3883</v>
      </c>
      <c r="H395" s="666" t="s">
        <v>3884</v>
      </c>
      <c r="I395" s="668">
        <v>327.06</v>
      </c>
      <c r="J395" s="668">
        <v>4</v>
      </c>
      <c r="K395" s="669">
        <v>1308.24</v>
      </c>
    </row>
    <row r="396" spans="1:11" ht="14.4" customHeight="1" x14ac:dyDescent="0.3">
      <c r="A396" s="664" t="s">
        <v>548</v>
      </c>
      <c r="B396" s="665" t="s">
        <v>549</v>
      </c>
      <c r="C396" s="666" t="s">
        <v>3306</v>
      </c>
      <c r="D396" s="667" t="s">
        <v>5499</v>
      </c>
      <c r="E396" s="666" t="s">
        <v>5500</v>
      </c>
      <c r="F396" s="667" t="s">
        <v>5501</v>
      </c>
      <c r="G396" s="666" t="s">
        <v>3885</v>
      </c>
      <c r="H396" s="666" t="s">
        <v>3886</v>
      </c>
      <c r="I396" s="668">
        <v>1348.33</v>
      </c>
      <c r="J396" s="668">
        <v>3</v>
      </c>
      <c r="K396" s="669">
        <v>4044.99</v>
      </c>
    </row>
    <row r="397" spans="1:11" ht="14.4" customHeight="1" x14ac:dyDescent="0.3">
      <c r="A397" s="664" t="s">
        <v>548</v>
      </c>
      <c r="B397" s="665" t="s">
        <v>549</v>
      </c>
      <c r="C397" s="666" t="s">
        <v>3306</v>
      </c>
      <c r="D397" s="667" t="s">
        <v>5499</v>
      </c>
      <c r="E397" s="666" t="s">
        <v>5500</v>
      </c>
      <c r="F397" s="667" t="s">
        <v>5501</v>
      </c>
      <c r="G397" s="666" t="s">
        <v>3887</v>
      </c>
      <c r="H397" s="666" t="s">
        <v>3888</v>
      </c>
      <c r="I397" s="668">
        <v>10992.45</v>
      </c>
      <c r="J397" s="668">
        <v>1</v>
      </c>
      <c r="K397" s="669">
        <v>10992.45</v>
      </c>
    </row>
    <row r="398" spans="1:11" ht="14.4" customHeight="1" x14ac:dyDescent="0.3">
      <c r="A398" s="664" t="s">
        <v>548</v>
      </c>
      <c r="B398" s="665" t="s">
        <v>549</v>
      </c>
      <c r="C398" s="666" t="s">
        <v>3306</v>
      </c>
      <c r="D398" s="667" t="s">
        <v>5499</v>
      </c>
      <c r="E398" s="666" t="s">
        <v>5500</v>
      </c>
      <c r="F398" s="667" t="s">
        <v>5501</v>
      </c>
      <c r="G398" s="666" t="s">
        <v>3889</v>
      </c>
      <c r="H398" s="666" t="s">
        <v>3890</v>
      </c>
      <c r="I398" s="668">
        <v>1969.9659999999999</v>
      </c>
      <c r="J398" s="668">
        <v>7</v>
      </c>
      <c r="K398" s="669">
        <v>13789.75</v>
      </c>
    </row>
    <row r="399" spans="1:11" ht="14.4" customHeight="1" x14ac:dyDescent="0.3">
      <c r="A399" s="664" t="s">
        <v>548</v>
      </c>
      <c r="B399" s="665" t="s">
        <v>549</v>
      </c>
      <c r="C399" s="666" t="s">
        <v>3306</v>
      </c>
      <c r="D399" s="667" t="s">
        <v>5499</v>
      </c>
      <c r="E399" s="666" t="s">
        <v>5500</v>
      </c>
      <c r="F399" s="667" t="s">
        <v>5501</v>
      </c>
      <c r="G399" s="666" t="s">
        <v>3891</v>
      </c>
      <c r="H399" s="666" t="s">
        <v>3892</v>
      </c>
      <c r="I399" s="668">
        <v>448.34666666666664</v>
      </c>
      <c r="J399" s="668">
        <v>4</v>
      </c>
      <c r="K399" s="669">
        <v>1793.4</v>
      </c>
    </row>
    <row r="400" spans="1:11" ht="14.4" customHeight="1" x14ac:dyDescent="0.3">
      <c r="A400" s="664" t="s">
        <v>548</v>
      </c>
      <c r="B400" s="665" t="s">
        <v>549</v>
      </c>
      <c r="C400" s="666" t="s">
        <v>3306</v>
      </c>
      <c r="D400" s="667" t="s">
        <v>5499</v>
      </c>
      <c r="E400" s="666" t="s">
        <v>5500</v>
      </c>
      <c r="F400" s="667" t="s">
        <v>5501</v>
      </c>
      <c r="G400" s="666" t="s">
        <v>3893</v>
      </c>
      <c r="H400" s="666" t="s">
        <v>3894</v>
      </c>
      <c r="I400" s="668">
        <v>982.2266666666668</v>
      </c>
      <c r="J400" s="668">
        <v>4</v>
      </c>
      <c r="K400" s="669">
        <v>3928.88</v>
      </c>
    </row>
    <row r="401" spans="1:11" ht="14.4" customHeight="1" x14ac:dyDescent="0.3">
      <c r="A401" s="664" t="s">
        <v>548</v>
      </c>
      <c r="B401" s="665" t="s">
        <v>549</v>
      </c>
      <c r="C401" s="666" t="s">
        <v>3306</v>
      </c>
      <c r="D401" s="667" t="s">
        <v>5499</v>
      </c>
      <c r="E401" s="666" t="s">
        <v>5500</v>
      </c>
      <c r="F401" s="667" t="s">
        <v>5501</v>
      </c>
      <c r="G401" s="666" t="s">
        <v>3895</v>
      </c>
      <c r="H401" s="666" t="s">
        <v>3896</v>
      </c>
      <c r="I401" s="668">
        <v>1044.0160000000001</v>
      </c>
      <c r="J401" s="668">
        <v>18</v>
      </c>
      <c r="K401" s="669">
        <v>18792.29</v>
      </c>
    </row>
    <row r="402" spans="1:11" ht="14.4" customHeight="1" x14ac:dyDescent="0.3">
      <c r="A402" s="664" t="s">
        <v>548</v>
      </c>
      <c r="B402" s="665" t="s">
        <v>549</v>
      </c>
      <c r="C402" s="666" t="s">
        <v>3306</v>
      </c>
      <c r="D402" s="667" t="s">
        <v>5499</v>
      </c>
      <c r="E402" s="666" t="s">
        <v>5500</v>
      </c>
      <c r="F402" s="667" t="s">
        <v>5501</v>
      </c>
      <c r="G402" s="666" t="s">
        <v>3897</v>
      </c>
      <c r="H402" s="666" t="s">
        <v>3898</v>
      </c>
      <c r="I402" s="668">
        <v>1184.8085714285712</v>
      </c>
      <c r="J402" s="668">
        <v>13</v>
      </c>
      <c r="K402" s="669">
        <v>15402.499999999998</v>
      </c>
    </row>
    <row r="403" spans="1:11" ht="14.4" customHeight="1" x14ac:dyDescent="0.3">
      <c r="A403" s="664" t="s">
        <v>548</v>
      </c>
      <c r="B403" s="665" t="s">
        <v>549</v>
      </c>
      <c r="C403" s="666" t="s">
        <v>3306</v>
      </c>
      <c r="D403" s="667" t="s">
        <v>5499</v>
      </c>
      <c r="E403" s="666" t="s">
        <v>5500</v>
      </c>
      <c r="F403" s="667" t="s">
        <v>5501</v>
      </c>
      <c r="G403" s="666" t="s">
        <v>3899</v>
      </c>
      <c r="H403" s="666" t="s">
        <v>3900</v>
      </c>
      <c r="I403" s="668">
        <v>1572.5033333333333</v>
      </c>
      <c r="J403" s="668">
        <v>5</v>
      </c>
      <c r="K403" s="669">
        <v>7862.51</v>
      </c>
    </row>
    <row r="404" spans="1:11" ht="14.4" customHeight="1" x14ac:dyDescent="0.3">
      <c r="A404" s="664" t="s">
        <v>548</v>
      </c>
      <c r="B404" s="665" t="s">
        <v>549</v>
      </c>
      <c r="C404" s="666" t="s">
        <v>3306</v>
      </c>
      <c r="D404" s="667" t="s">
        <v>5499</v>
      </c>
      <c r="E404" s="666" t="s">
        <v>5500</v>
      </c>
      <c r="F404" s="667" t="s">
        <v>5501</v>
      </c>
      <c r="G404" s="666" t="s">
        <v>3901</v>
      </c>
      <c r="H404" s="666" t="s">
        <v>3902</v>
      </c>
      <c r="I404" s="668">
        <v>2012.5</v>
      </c>
      <c r="J404" s="668">
        <v>2</v>
      </c>
      <c r="K404" s="669">
        <v>4025</v>
      </c>
    </row>
    <row r="405" spans="1:11" ht="14.4" customHeight="1" x14ac:dyDescent="0.3">
      <c r="A405" s="664" t="s">
        <v>548</v>
      </c>
      <c r="B405" s="665" t="s">
        <v>549</v>
      </c>
      <c r="C405" s="666" t="s">
        <v>3306</v>
      </c>
      <c r="D405" s="667" t="s">
        <v>5499</v>
      </c>
      <c r="E405" s="666" t="s">
        <v>5500</v>
      </c>
      <c r="F405" s="667" t="s">
        <v>5501</v>
      </c>
      <c r="G405" s="666" t="s">
        <v>3903</v>
      </c>
      <c r="H405" s="666" t="s">
        <v>3904</v>
      </c>
      <c r="I405" s="668">
        <v>327.01499999999999</v>
      </c>
      <c r="J405" s="668">
        <v>5</v>
      </c>
      <c r="K405" s="669">
        <v>1635.12</v>
      </c>
    </row>
    <row r="406" spans="1:11" ht="14.4" customHeight="1" x14ac:dyDescent="0.3">
      <c r="A406" s="664" t="s">
        <v>548</v>
      </c>
      <c r="B406" s="665" t="s">
        <v>549</v>
      </c>
      <c r="C406" s="666" t="s">
        <v>3306</v>
      </c>
      <c r="D406" s="667" t="s">
        <v>5499</v>
      </c>
      <c r="E406" s="666" t="s">
        <v>5500</v>
      </c>
      <c r="F406" s="667" t="s">
        <v>5501</v>
      </c>
      <c r="G406" s="666" t="s">
        <v>3905</v>
      </c>
      <c r="H406" s="666" t="s">
        <v>3906</v>
      </c>
      <c r="I406" s="668">
        <v>1581.18</v>
      </c>
      <c r="J406" s="668">
        <v>1</v>
      </c>
      <c r="K406" s="669">
        <v>1581.18</v>
      </c>
    </row>
    <row r="407" spans="1:11" ht="14.4" customHeight="1" x14ac:dyDescent="0.3">
      <c r="A407" s="664" t="s">
        <v>548</v>
      </c>
      <c r="B407" s="665" t="s">
        <v>549</v>
      </c>
      <c r="C407" s="666" t="s">
        <v>3306</v>
      </c>
      <c r="D407" s="667" t="s">
        <v>5499</v>
      </c>
      <c r="E407" s="666" t="s">
        <v>5500</v>
      </c>
      <c r="F407" s="667" t="s">
        <v>5501</v>
      </c>
      <c r="G407" s="666" t="s">
        <v>3907</v>
      </c>
      <c r="H407" s="666" t="s">
        <v>3908</v>
      </c>
      <c r="I407" s="668">
        <v>1839.1</v>
      </c>
      <c r="J407" s="668">
        <v>1</v>
      </c>
      <c r="K407" s="669">
        <v>1839.1</v>
      </c>
    </row>
    <row r="408" spans="1:11" ht="14.4" customHeight="1" x14ac:dyDescent="0.3">
      <c r="A408" s="664" t="s">
        <v>548</v>
      </c>
      <c r="B408" s="665" t="s">
        <v>549</v>
      </c>
      <c r="C408" s="666" t="s">
        <v>3306</v>
      </c>
      <c r="D408" s="667" t="s">
        <v>5499</v>
      </c>
      <c r="E408" s="666" t="s">
        <v>5500</v>
      </c>
      <c r="F408" s="667" t="s">
        <v>5501</v>
      </c>
      <c r="G408" s="666" t="s">
        <v>3909</v>
      </c>
      <c r="H408" s="666" t="s">
        <v>3910</v>
      </c>
      <c r="I408" s="668">
        <v>1856.1</v>
      </c>
      <c r="J408" s="668">
        <v>2</v>
      </c>
      <c r="K408" s="669">
        <v>3712.2</v>
      </c>
    </row>
    <row r="409" spans="1:11" ht="14.4" customHeight="1" x14ac:dyDescent="0.3">
      <c r="A409" s="664" t="s">
        <v>548</v>
      </c>
      <c r="B409" s="665" t="s">
        <v>549</v>
      </c>
      <c r="C409" s="666" t="s">
        <v>3306</v>
      </c>
      <c r="D409" s="667" t="s">
        <v>5499</v>
      </c>
      <c r="E409" s="666" t="s">
        <v>5500</v>
      </c>
      <c r="F409" s="667" t="s">
        <v>5501</v>
      </c>
      <c r="G409" s="666" t="s">
        <v>3909</v>
      </c>
      <c r="H409" s="666" t="s">
        <v>3911</v>
      </c>
      <c r="I409" s="668">
        <v>1856.1</v>
      </c>
      <c r="J409" s="668">
        <v>3</v>
      </c>
      <c r="K409" s="669">
        <v>5568.2999999999993</v>
      </c>
    </row>
    <row r="410" spans="1:11" ht="14.4" customHeight="1" x14ac:dyDescent="0.3">
      <c r="A410" s="664" t="s">
        <v>548</v>
      </c>
      <c r="B410" s="665" t="s">
        <v>549</v>
      </c>
      <c r="C410" s="666" t="s">
        <v>3306</v>
      </c>
      <c r="D410" s="667" t="s">
        <v>5499</v>
      </c>
      <c r="E410" s="666" t="s">
        <v>5500</v>
      </c>
      <c r="F410" s="667" t="s">
        <v>5501</v>
      </c>
      <c r="G410" s="666" t="s">
        <v>3912</v>
      </c>
      <c r="H410" s="666" t="s">
        <v>3913</v>
      </c>
      <c r="I410" s="668">
        <v>313</v>
      </c>
      <c r="J410" s="668">
        <v>15</v>
      </c>
      <c r="K410" s="669">
        <v>4695</v>
      </c>
    </row>
    <row r="411" spans="1:11" ht="14.4" customHeight="1" x14ac:dyDescent="0.3">
      <c r="A411" s="664" t="s">
        <v>548</v>
      </c>
      <c r="B411" s="665" t="s">
        <v>549</v>
      </c>
      <c r="C411" s="666" t="s">
        <v>3306</v>
      </c>
      <c r="D411" s="667" t="s">
        <v>5499</v>
      </c>
      <c r="E411" s="666" t="s">
        <v>5500</v>
      </c>
      <c r="F411" s="667" t="s">
        <v>5501</v>
      </c>
      <c r="G411" s="666" t="s">
        <v>3914</v>
      </c>
      <c r="H411" s="666" t="s">
        <v>3915</v>
      </c>
      <c r="I411" s="668">
        <v>313</v>
      </c>
      <c r="J411" s="668">
        <v>10</v>
      </c>
      <c r="K411" s="669">
        <v>3129.99</v>
      </c>
    </row>
    <row r="412" spans="1:11" ht="14.4" customHeight="1" x14ac:dyDescent="0.3">
      <c r="A412" s="664" t="s">
        <v>548</v>
      </c>
      <c r="B412" s="665" t="s">
        <v>549</v>
      </c>
      <c r="C412" s="666" t="s">
        <v>3306</v>
      </c>
      <c r="D412" s="667" t="s">
        <v>5499</v>
      </c>
      <c r="E412" s="666" t="s">
        <v>5500</v>
      </c>
      <c r="F412" s="667" t="s">
        <v>5501</v>
      </c>
      <c r="G412" s="666" t="s">
        <v>3916</v>
      </c>
      <c r="H412" s="666" t="s">
        <v>3917</v>
      </c>
      <c r="I412" s="668">
        <v>1385.75</v>
      </c>
      <c r="J412" s="668">
        <v>6</v>
      </c>
      <c r="K412" s="669">
        <v>8314.5</v>
      </c>
    </row>
    <row r="413" spans="1:11" ht="14.4" customHeight="1" x14ac:dyDescent="0.3">
      <c r="A413" s="664" t="s">
        <v>548</v>
      </c>
      <c r="B413" s="665" t="s">
        <v>549</v>
      </c>
      <c r="C413" s="666" t="s">
        <v>3306</v>
      </c>
      <c r="D413" s="667" t="s">
        <v>5499</v>
      </c>
      <c r="E413" s="666" t="s">
        <v>5500</v>
      </c>
      <c r="F413" s="667" t="s">
        <v>5501</v>
      </c>
      <c r="G413" s="666" t="s">
        <v>3918</v>
      </c>
      <c r="H413" s="666" t="s">
        <v>3919</v>
      </c>
      <c r="I413" s="668">
        <v>116.97</v>
      </c>
      <c r="J413" s="668">
        <v>4</v>
      </c>
      <c r="K413" s="669">
        <v>467.86</v>
      </c>
    </row>
    <row r="414" spans="1:11" ht="14.4" customHeight="1" x14ac:dyDescent="0.3">
      <c r="A414" s="664" t="s">
        <v>548</v>
      </c>
      <c r="B414" s="665" t="s">
        <v>549</v>
      </c>
      <c r="C414" s="666" t="s">
        <v>3306</v>
      </c>
      <c r="D414" s="667" t="s">
        <v>5499</v>
      </c>
      <c r="E414" s="666" t="s">
        <v>5500</v>
      </c>
      <c r="F414" s="667" t="s">
        <v>5501</v>
      </c>
      <c r="G414" s="666" t="s">
        <v>3920</v>
      </c>
      <c r="H414" s="666" t="s">
        <v>3921</v>
      </c>
      <c r="I414" s="668">
        <v>1725</v>
      </c>
      <c r="J414" s="668">
        <v>5</v>
      </c>
      <c r="K414" s="669">
        <v>8625</v>
      </c>
    </row>
    <row r="415" spans="1:11" ht="14.4" customHeight="1" x14ac:dyDescent="0.3">
      <c r="A415" s="664" t="s">
        <v>548</v>
      </c>
      <c r="B415" s="665" t="s">
        <v>549</v>
      </c>
      <c r="C415" s="666" t="s">
        <v>3306</v>
      </c>
      <c r="D415" s="667" t="s">
        <v>5499</v>
      </c>
      <c r="E415" s="666" t="s">
        <v>5500</v>
      </c>
      <c r="F415" s="667" t="s">
        <v>5501</v>
      </c>
      <c r="G415" s="666" t="s">
        <v>3922</v>
      </c>
      <c r="H415" s="666" t="s">
        <v>3923</v>
      </c>
      <c r="I415" s="668">
        <v>1000.5</v>
      </c>
      <c r="J415" s="668">
        <v>6</v>
      </c>
      <c r="K415" s="669">
        <v>6003</v>
      </c>
    </row>
    <row r="416" spans="1:11" ht="14.4" customHeight="1" x14ac:dyDescent="0.3">
      <c r="A416" s="664" t="s">
        <v>548</v>
      </c>
      <c r="B416" s="665" t="s">
        <v>549</v>
      </c>
      <c r="C416" s="666" t="s">
        <v>3306</v>
      </c>
      <c r="D416" s="667" t="s">
        <v>5499</v>
      </c>
      <c r="E416" s="666" t="s">
        <v>5500</v>
      </c>
      <c r="F416" s="667" t="s">
        <v>5501</v>
      </c>
      <c r="G416" s="666" t="s">
        <v>3924</v>
      </c>
      <c r="H416" s="666" t="s">
        <v>3925</v>
      </c>
      <c r="I416" s="668">
        <v>313.00071428571431</v>
      </c>
      <c r="J416" s="668">
        <v>18</v>
      </c>
      <c r="K416" s="669">
        <v>5634.01</v>
      </c>
    </row>
    <row r="417" spans="1:11" ht="14.4" customHeight="1" x14ac:dyDescent="0.3">
      <c r="A417" s="664" t="s">
        <v>548</v>
      </c>
      <c r="B417" s="665" t="s">
        <v>549</v>
      </c>
      <c r="C417" s="666" t="s">
        <v>3306</v>
      </c>
      <c r="D417" s="667" t="s">
        <v>5499</v>
      </c>
      <c r="E417" s="666" t="s">
        <v>5500</v>
      </c>
      <c r="F417" s="667" t="s">
        <v>5501</v>
      </c>
      <c r="G417" s="666" t="s">
        <v>3926</v>
      </c>
      <c r="H417" s="666" t="s">
        <v>3927</v>
      </c>
      <c r="I417" s="668">
        <v>506</v>
      </c>
      <c r="J417" s="668">
        <v>6</v>
      </c>
      <c r="K417" s="669">
        <v>3036</v>
      </c>
    </row>
    <row r="418" spans="1:11" ht="14.4" customHeight="1" x14ac:dyDescent="0.3">
      <c r="A418" s="664" t="s">
        <v>548</v>
      </c>
      <c r="B418" s="665" t="s">
        <v>549</v>
      </c>
      <c r="C418" s="666" t="s">
        <v>3306</v>
      </c>
      <c r="D418" s="667" t="s">
        <v>5499</v>
      </c>
      <c r="E418" s="666" t="s">
        <v>5500</v>
      </c>
      <c r="F418" s="667" t="s">
        <v>5501</v>
      </c>
      <c r="G418" s="666" t="s">
        <v>3928</v>
      </c>
      <c r="H418" s="666" t="s">
        <v>3929</v>
      </c>
      <c r="I418" s="668">
        <v>1120.9076923076923</v>
      </c>
      <c r="J418" s="668">
        <v>20</v>
      </c>
      <c r="K418" s="669">
        <v>22418.170000000002</v>
      </c>
    </row>
    <row r="419" spans="1:11" ht="14.4" customHeight="1" x14ac:dyDescent="0.3">
      <c r="A419" s="664" t="s">
        <v>548</v>
      </c>
      <c r="B419" s="665" t="s">
        <v>549</v>
      </c>
      <c r="C419" s="666" t="s">
        <v>3306</v>
      </c>
      <c r="D419" s="667" t="s">
        <v>5499</v>
      </c>
      <c r="E419" s="666" t="s">
        <v>5500</v>
      </c>
      <c r="F419" s="667" t="s">
        <v>5501</v>
      </c>
      <c r="G419" s="666" t="s">
        <v>3930</v>
      </c>
      <c r="H419" s="666" t="s">
        <v>3931</v>
      </c>
      <c r="I419" s="668">
        <v>8717</v>
      </c>
      <c r="J419" s="668">
        <v>2</v>
      </c>
      <c r="K419" s="669">
        <v>17434</v>
      </c>
    </row>
    <row r="420" spans="1:11" ht="14.4" customHeight="1" x14ac:dyDescent="0.3">
      <c r="A420" s="664" t="s">
        <v>548</v>
      </c>
      <c r="B420" s="665" t="s">
        <v>549</v>
      </c>
      <c r="C420" s="666" t="s">
        <v>3306</v>
      </c>
      <c r="D420" s="667" t="s">
        <v>5499</v>
      </c>
      <c r="E420" s="666" t="s">
        <v>5500</v>
      </c>
      <c r="F420" s="667" t="s">
        <v>5501</v>
      </c>
      <c r="G420" s="666" t="s">
        <v>3932</v>
      </c>
      <c r="H420" s="666" t="s">
        <v>3933</v>
      </c>
      <c r="I420" s="668">
        <v>599.09333333333336</v>
      </c>
      <c r="J420" s="668">
        <v>12</v>
      </c>
      <c r="K420" s="669">
        <v>7176.6100000000006</v>
      </c>
    </row>
    <row r="421" spans="1:11" ht="14.4" customHeight="1" x14ac:dyDescent="0.3">
      <c r="A421" s="664" t="s">
        <v>548</v>
      </c>
      <c r="B421" s="665" t="s">
        <v>549</v>
      </c>
      <c r="C421" s="666" t="s">
        <v>3306</v>
      </c>
      <c r="D421" s="667" t="s">
        <v>5499</v>
      </c>
      <c r="E421" s="666" t="s">
        <v>5500</v>
      </c>
      <c r="F421" s="667" t="s">
        <v>5501</v>
      </c>
      <c r="G421" s="666" t="s">
        <v>3934</v>
      </c>
      <c r="H421" s="666" t="s">
        <v>3935</v>
      </c>
      <c r="I421" s="668">
        <v>599.31000000000006</v>
      </c>
      <c r="J421" s="668">
        <v>7</v>
      </c>
      <c r="K421" s="669">
        <v>4188.76</v>
      </c>
    </row>
    <row r="422" spans="1:11" ht="14.4" customHeight="1" x14ac:dyDescent="0.3">
      <c r="A422" s="664" t="s">
        <v>548</v>
      </c>
      <c r="B422" s="665" t="s">
        <v>549</v>
      </c>
      <c r="C422" s="666" t="s">
        <v>3306</v>
      </c>
      <c r="D422" s="667" t="s">
        <v>5499</v>
      </c>
      <c r="E422" s="666" t="s">
        <v>5500</v>
      </c>
      <c r="F422" s="667" t="s">
        <v>5501</v>
      </c>
      <c r="G422" s="666" t="s">
        <v>3936</v>
      </c>
      <c r="H422" s="666" t="s">
        <v>3937</v>
      </c>
      <c r="I422" s="668">
        <v>1612.55</v>
      </c>
      <c r="J422" s="668">
        <v>1</v>
      </c>
      <c r="K422" s="669">
        <v>1612.55</v>
      </c>
    </row>
    <row r="423" spans="1:11" ht="14.4" customHeight="1" x14ac:dyDescent="0.3">
      <c r="A423" s="664" t="s">
        <v>548</v>
      </c>
      <c r="B423" s="665" t="s">
        <v>549</v>
      </c>
      <c r="C423" s="666" t="s">
        <v>3306</v>
      </c>
      <c r="D423" s="667" t="s">
        <v>5499</v>
      </c>
      <c r="E423" s="666" t="s">
        <v>5500</v>
      </c>
      <c r="F423" s="667" t="s">
        <v>5501</v>
      </c>
      <c r="G423" s="666" t="s">
        <v>3936</v>
      </c>
      <c r="H423" s="666" t="s">
        <v>3938</v>
      </c>
      <c r="I423" s="668">
        <v>1612.55</v>
      </c>
      <c r="J423" s="668">
        <v>1</v>
      </c>
      <c r="K423" s="669">
        <v>1612.55</v>
      </c>
    </row>
    <row r="424" spans="1:11" ht="14.4" customHeight="1" x14ac:dyDescent="0.3">
      <c r="A424" s="664" t="s">
        <v>548</v>
      </c>
      <c r="B424" s="665" t="s">
        <v>549</v>
      </c>
      <c r="C424" s="666" t="s">
        <v>3306</v>
      </c>
      <c r="D424" s="667" t="s">
        <v>5499</v>
      </c>
      <c r="E424" s="666" t="s">
        <v>5500</v>
      </c>
      <c r="F424" s="667" t="s">
        <v>5501</v>
      </c>
      <c r="G424" s="666" t="s">
        <v>3939</v>
      </c>
      <c r="H424" s="666" t="s">
        <v>3940</v>
      </c>
      <c r="I424" s="668">
        <v>313</v>
      </c>
      <c r="J424" s="668">
        <v>7</v>
      </c>
      <c r="K424" s="669">
        <v>2191</v>
      </c>
    </row>
    <row r="425" spans="1:11" ht="14.4" customHeight="1" x14ac:dyDescent="0.3">
      <c r="A425" s="664" t="s">
        <v>548</v>
      </c>
      <c r="B425" s="665" t="s">
        <v>549</v>
      </c>
      <c r="C425" s="666" t="s">
        <v>3306</v>
      </c>
      <c r="D425" s="667" t="s">
        <v>5499</v>
      </c>
      <c r="E425" s="666" t="s">
        <v>5500</v>
      </c>
      <c r="F425" s="667" t="s">
        <v>5501</v>
      </c>
      <c r="G425" s="666" t="s">
        <v>3941</v>
      </c>
      <c r="H425" s="666" t="s">
        <v>3942</v>
      </c>
      <c r="I425" s="668">
        <v>474.35</v>
      </c>
      <c r="J425" s="668">
        <v>1</v>
      </c>
      <c r="K425" s="669">
        <v>474.35</v>
      </c>
    </row>
    <row r="426" spans="1:11" ht="14.4" customHeight="1" x14ac:dyDescent="0.3">
      <c r="A426" s="664" t="s">
        <v>548</v>
      </c>
      <c r="B426" s="665" t="s">
        <v>549</v>
      </c>
      <c r="C426" s="666" t="s">
        <v>3306</v>
      </c>
      <c r="D426" s="667" t="s">
        <v>5499</v>
      </c>
      <c r="E426" s="666" t="s">
        <v>5500</v>
      </c>
      <c r="F426" s="667" t="s">
        <v>5501</v>
      </c>
      <c r="G426" s="666" t="s">
        <v>3943</v>
      </c>
      <c r="H426" s="666" t="s">
        <v>3944</v>
      </c>
      <c r="I426" s="668">
        <v>313</v>
      </c>
      <c r="J426" s="668">
        <v>5</v>
      </c>
      <c r="K426" s="669">
        <v>1565</v>
      </c>
    </row>
    <row r="427" spans="1:11" ht="14.4" customHeight="1" x14ac:dyDescent="0.3">
      <c r="A427" s="664" t="s">
        <v>548</v>
      </c>
      <c r="B427" s="665" t="s">
        <v>549</v>
      </c>
      <c r="C427" s="666" t="s">
        <v>3306</v>
      </c>
      <c r="D427" s="667" t="s">
        <v>5499</v>
      </c>
      <c r="E427" s="666" t="s">
        <v>5500</v>
      </c>
      <c r="F427" s="667" t="s">
        <v>5501</v>
      </c>
      <c r="G427" s="666" t="s">
        <v>3945</v>
      </c>
      <c r="H427" s="666" t="s">
        <v>3946</v>
      </c>
      <c r="I427" s="668">
        <v>411.55</v>
      </c>
      <c r="J427" s="668">
        <v>5</v>
      </c>
      <c r="K427" s="669">
        <v>2057.75</v>
      </c>
    </row>
    <row r="428" spans="1:11" ht="14.4" customHeight="1" x14ac:dyDescent="0.3">
      <c r="A428" s="664" t="s">
        <v>548</v>
      </c>
      <c r="B428" s="665" t="s">
        <v>549</v>
      </c>
      <c r="C428" s="666" t="s">
        <v>3306</v>
      </c>
      <c r="D428" s="667" t="s">
        <v>5499</v>
      </c>
      <c r="E428" s="666" t="s">
        <v>5500</v>
      </c>
      <c r="F428" s="667" t="s">
        <v>5501</v>
      </c>
      <c r="G428" s="666" t="s">
        <v>3947</v>
      </c>
      <c r="H428" s="666" t="s">
        <v>3948</v>
      </c>
      <c r="I428" s="668">
        <v>217.76749999999998</v>
      </c>
      <c r="J428" s="668">
        <v>4</v>
      </c>
      <c r="K428" s="669">
        <v>871.06999999999994</v>
      </c>
    </row>
    <row r="429" spans="1:11" ht="14.4" customHeight="1" x14ac:dyDescent="0.3">
      <c r="A429" s="664" t="s">
        <v>548</v>
      </c>
      <c r="B429" s="665" t="s">
        <v>549</v>
      </c>
      <c r="C429" s="666" t="s">
        <v>3306</v>
      </c>
      <c r="D429" s="667" t="s">
        <v>5499</v>
      </c>
      <c r="E429" s="666" t="s">
        <v>5500</v>
      </c>
      <c r="F429" s="667" t="s">
        <v>5501</v>
      </c>
      <c r="G429" s="666" t="s">
        <v>3949</v>
      </c>
      <c r="H429" s="666" t="s">
        <v>3950</v>
      </c>
      <c r="I429" s="668">
        <v>474.35000000000008</v>
      </c>
      <c r="J429" s="668">
        <v>3</v>
      </c>
      <c r="K429" s="669">
        <v>1423.0500000000002</v>
      </c>
    </row>
    <row r="430" spans="1:11" ht="14.4" customHeight="1" x14ac:dyDescent="0.3">
      <c r="A430" s="664" t="s">
        <v>548</v>
      </c>
      <c r="B430" s="665" t="s">
        <v>549</v>
      </c>
      <c r="C430" s="666" t="s">
        <v>3306</v>
      </c>
      <c r="D430" s="667" t="s">
        <v>5499</v>
      </c>
      <c r="E430" s="666" t="s">
        <v>5500</v>
      </c>
      <c r="F430" s="667" t="s">
        <v>5501</v>
      </c>
      <c r="G430" s="666" t="s">
        <v>3951</v>
      </c>
      <c r="H430" s="666" t="s">
        <v>3952</v>
      </c>
      <c r="I430" s="668">
        <v>1064.915</v>
      </c>
      <c r="J430" s="668">
        <v>6</v>
      </c>
      <c r="K430" s="669">
        <v>6319.6399999999994</v>
      </c>
    </row>
    <row r="431" spans="1:11" ht="14.4" customHeight="1" x14ac:dyDescent="0.3">
      <c r="A431" s="664" t="s">
        <v>548</v>
      </c>
      <c r="B431" s="665" t="s">
        <v>549</v>
      </c>
      <c r="C431" s="666" t="s">
        <v>3306</v>
      </c>
      <c r="D431" s="667" t="s">
        <v>5499</v>
      </c>
      <c r="E431" s="666" t="s">
        <v>5500</v>
      </c>
      <c r="F431" s="667" t="s">
        <v>5501</v>
      </c>
      <c r="G431" s="666" t="s">
        <v>3953</v>
      </c>
      <c r="H431" s="666" t="s">
        <v>3954</v>
      </c>
      <c r="I431" s="668">
        <v>1242</v>
      </c>
      <c r="J431" s="668">
        <v>9</v>
      </c>
      <c r="K431" s="669">
        <v>11178</v>
      </c>
    </row>
    <row r="432" spans="1:11" ht="14.4" customHeight="1" x14ac:dyDescent="0.3">
      <c r="A432" s="664" t="s">
        <v>548</v>
      </c>
      <c r="B432" s="665" t="s">
        <v>549</v>
      </c>
      <c r="C432" s="666" t="s">
        <v>3306</v>
      </c>
      <c r="D432" s="667" t="s">
        <v>5499</v>
      </c>
      <c r="E432" s="666" t="s">
        <v>5500</v>
      </c>
      <c r="F432" s="667" t="s">
        <v>5501</v>
      </c>
      <c r="G432" s="666" t="s">
        <v>3955</v>
      </c>
      <c r="H432" s="666" t="s">
        <v>3956</v>
      </c>
      <c r="I432" s="668">
        <v>1242</v>
      </c>
      <c r="J432" s="668">
        <v>13</v>
      </c>
      <c r="K432" s="669">
        <v>16146</v>
      </c>
    </row>
    <row r="433" spans="1:11" ht="14.4" customHeight="1" x14ac:dyDescent="0.3">
      <c r="A433" s="664" t="s">
        <v>548</v>
      </c>
      <c r="B433" s="665" t="s">
        <v>549</v>
      </c>
      <c r="C433" s="666" t="s">
        <v>3306</v>
      </c>
      <c r="D433" s="667" t="s">
        <v>5499</v>
      </c>
      <c r="E433" s="666" t="s">
        <v>5500</v>
      </c>
      <c r="F433" s="667" t="s">
        <v>5501</v>
      </c>
      <c r="G433" s="666" t="s">
        <v>3957</v>
      </c>
      <c r="H433" s="666" t="s">
        <v>3958</v>
      </c>
      <c r="I433" s="668">
        <v>977.95</v>
      </c>
      <c r="J433" s="668">
        <v>1</v>
      </c>
      <c r="K433" s="669">
        <v>977.95</v>
      </c>
    </row>
    <row r="434" spans="1:11" ht="14.4" customHeight="1" x14ac:dyDescent="0.3">
      <c r="A434" s="664" t="s">
        <v>548</v>
      </c>
      <c r="B434" s="665" t="s">
        <v>549</v>
      </c>
      <c r="C434" s="666" t="s">
        <v>3306</v>
      </c>
      <c r="D434" s="667" t="s">
        <v>5499</v>
      </c>
      <c r="E434" s="666" t="s">
        <v>5500</v>
      </c>
      <c r="F434" s="667" t="s">
        <v>5501</v>
      </c>
      <c r="G434" s="666" t="s">
        <v>3959</v>
      </c>
      <c r="H434" s="666" t="s">
        <v>3960</v>
      </c>
      <c r="I434" s="668">
        <v>2023.0833333333333</v>
      </c>
      <c r="J434" s="668">
        <v>4</v>
      </c>
      <c r="K434" s="669">
        <v>8092.2999999999993</v>
      </c>
    </row>
    <row r="435" spans="1:11" ht="14.4" customHeight="1" x14ac:dyDescent="0.3">
      <c r="A435" s="664" t="s">
        <v>548</v>
      </c>
      <c r="B435" s="665" t="s">
        <v>549</v>
      </c>
      <c r="C435" s="666" t="s">
        <v>3306</v>
      </c>
      <c r="D435" s="667" t="s">
        <v>5499</v>
      </c>
      <c r="E435" s="666" t="s">
        <v>5500</v>
      </c>
      <c r="F435" s="667" t="s">
        <v>5501</v>
      </c>
      <c r="G435" s="666" t="s">
        <v>3961</v>
      </c>
      <c r="H435" s="666" t="s">
        <v>3962</v>
      </c>
      <c r="I435" s="668">
        <v>977.96333333333348</v>
      </c>
      <c r="J435" s="668">
        <v>3</v>
      </c>
      <c r="K435" s="669">
        <v>2933.8900000000003</v>
      </c>
    </row>
    <row r="436" spans="1:11" ht="14.4" customHeight="1" x14ac:dyDescent="0.3">
      <c r="A436" s="664" t="s">
        <v>548</v>
      </c>
      <c r="B436" s="665" t="s">
        <v>549</v>
      </c>
      <c r="C436" s="666" t="s">
        <v>3306</v>
      </c>
      <c r="D436" s="667" t="s">
        <v>5499</v>
      </c>
      <c r="E436" s="666" t="s">
        <v>5500</v>
      </c>
      <c r="F436" s="667" t="s">
        <v>5501</v>
      </c>
      <c r="G436" s="666" t="s">
        <v>3963</v>
      </c>
      <c r="H436" s="666" t="s">
        <v>3964</v>
      </c>
      <c r="I436" s="668">
        <v>1044.0166666666667</v>
      </c>
      <c r="J436" s="668">
        <v>5</v>
      </c>
      <c r="K436" s="669">
        <v>5220.1000000000004</v>
      </c>
    </row>
    <row r="437" spans="1:11" ht="14.4" customHeight="1" x14ac:dyDescent="0.3">
      <c r="A437" s="664" t="s">
        <v>548</v>
      </c>
      <c r="B437" s="665" t="s">
        <v>549</v>
      </c>
      <c r="C437" s="666" t="s">
        <v>3306</v>
      </c>
      <c r="D437" s="667" t="s">
        <v>5499</v>
      </c>
      <c r="E437" s="666" t="s">
        <v>5500</v>
      </c>
      <c r="F437" s="667" t="s">
        <v>5501</v>
      </c>
      <c r="G437" s="666" t="s">
        <v>3965</v>
      </c>
      <c r="H437" s="666" t="s">
        <v>3966</v>
      </c>
      <c r="I437" s="668">
        <v>2023.05</v>
      </c>
      <c r="J437" s="668">
        <v>6</v>
      </c>
      <c r="K437" s="669">
        <v>12138.28</v>
      </c>
    </row>
    <row r="438" spans="1:11" ht="14.4" customHeight="1" x14ac:dyDescent="0.3">
      <c r="A438" s="664" t="s">
        <v>548</v>
      </c>
      <c r="B438" s="665" t="s">
        <v>549</v>
      </c>
      <c r="C438" s="666" t="s">
        <v>3306</v>
      </c>
      <c r="D438" s="667" t="s">
        <v>5499</v>
      </c>
      <c r="E438" s="666" t="s">
        <v>5500</v>
      </c>
      <c r="F438" s="667" t="s">
        <v>5501</v>
      </c>
      <c r="G438" s="666" t="s">
        <v>3967</v>
      </c>
      <c r="H438" s="666" t="s">
        <v>3968</v>
      </c>
      <c r="I438" s="668">
        <v>6619.3</v>
      </c>
      <c r="J438" s="668">
        <v>5</v>
      </c>
      <c r="K438" s="669">
        <v>33096.5</v>
      </c>
    </row>
    <row r="439" spans="1:11" ht="14.4" customHeight="1" x14ac:dyDescent="0.3">
      <c r="A439" s="664" t="s">
        <v>548</v>
      </c>
      <c r="B439" s="665" t="s">
        <v>549</v>
      </c>
      <c r="C439" s="666" t="s">
        <v>3306</v>
      </c>
      <c r="D439" s="667" t="s">
        <v>5499</v>
      </c>
      <c r="E439" s="666" t="s">
        <v>5500</v>
      </c>
      <c r="F439" s="667" t="s">
        <v>5501</v>
      </c>
      <c r="G439" s="666" t="s">
        <v>3969</v>
      </c>
      <c r="H439" s="666" t="s">
        <v>3970</v>
      </c>
      <c r="I439" s="668">
        <v>1169.6399999999999</v>
      </c>
      <c r="J439" s="668">
        <v>14</v>
      </c>
      <c r="K439" s="669">
        <v>16374.96</v>
      </c>
    </row>
    <row r="440" spans="1:11" ht="14.4" customHeight="1" x14ac:dyDescent="0.3">
      <c r="A440" s="664" t="s">
        <v>548</v>
      </c>
      <c r="B440" s="665" t="s">
        <v>549</v>
      </c>
      <c r="C440" s="666" t="s">
        <v>3306</v>
      </c>
      <c r="D440" s="667" t="s">
        <v>5499</v>
      </c>
      <c r="E440" s="666" t="s">
        <v>5500</v>
      </c>
      <c r="F440" s="667" t="s">
        <v>5501</v>
      </c>
      <c r="G440" s="666" t="s">
        <v>3971</v>
      </c>
      <c r="H440" s="666" t="s">
        <v>3972</v>
      </c>
      <c r="I440" s="668">
        <v>1169.6399999999999</v>
      </c>
      <c r="J440" s="668">
        <v>26</v>
      </c>
      <c r="K440" s="669">
        <v>30410.659999999996</v>
      </c>
    </row>
    <row r="441" spans="1:11" ht="14.4" customHeight="1" x14ac:dyDescent="0.3">
      <c r="A441" s="664" t="s">
        <v>548</v>
      </c>
      <c r="B441" s="665" t="s">
        <v>549</v>
      </c>
      <c r="C441" s="666" t="s">
        <v>3306</v>
      </c>
      <c r="D441" s="667" t="s">
        <v>5499</v>
      </c>
      <c r="E441" s="666" t="s">
        <v>5500</v>
      </c>
      <c r="F441" s="667" t="s">
        <v>5501</v>
      </c>
      <c r="G441" s="666" t="s">
        <v>3973</v>
      </c>
      <c r="H441" s="666" t="s">
        <v>3974</v>
      </c>
      <c r="I441" s="668">
        <v>580.48799999999994</v>
      </c>
      <c r="J441" s="668">
        <v>7</v>
      </c>
      <c r="K441" s="669">
        <v>4063.42</v>
      </c>
    </row>
    <row r="442" spans="1:11" ht="14.4" customHeight="1" x14ac:dyDescent="0.3">
      <c r="A442" s="664" t="s">
        <v>548</v>
      </c>
      <c r="B442" s="665" t="s">
        <v>549</v>
      </c>
      <c r="C442" s="666" t="s">
        <v>3306</v>
      </c>
      <c r="D442" s="667" t="s">
        <v>5499</v>
      </c>
      <c r="E442" s="666" t="s">
        <v>5500</v>
      </c>
      <c r="F442" s="667" t="s">
        <v>5501</v>
      </c>
      <c r="G442" s="666" t="s">
        <v>3975</v>
      </c>
      <c r="H442" s="666" t="s">
        <v>3976</v>
      </c>
      <c r="I442" s="668">
        <v>1114.807</v>
      </c>
      <c r="J442" s="668">
        <v>13</v>
      </c>
      <c r="K442" s="669">
        <v>14656.989999999998</v>
      </c>
    </row>
    <row r="443" spans="1:11" ht="14.4" customHeight="1" x14ac:dyDescent="0.3">
      <c r="A443" s="664" t="s">
        <v>548</v>
      </c>
      <c r="B443" s="665" t="s">
        <v>549</v>
      </c>
      <c r="C443" s="666" t="s">
        <v>3306</v>
      </c>
      <c r="D443" s="667" t="s">
        <v>5499</v>
      </c>
      <c r="E443" s="666" t="s">
        <v>5500</v>
      </c>
      <c r="F443" s="667" t="s">
        <v>5501</v>
      </c>
      <c r="G443" s="666" t="s">
        <v>3977</v>
      </c>
      <c r="H443" s="666" t="s">
        <v>3978</v>
      </c>
      <c r="I443" s="668">
        <v>2224.4766666666669</v>
      </c>
      <c r="J443" s="668">
        <v>4</v>
      </c>
      <c r="K443" s="669">
        <v>8897.91</v>
      </c>
    </row>
    <row r="444" spans="1:11" ht="14.4" customHeight="1" x14ac:dyDescent="0.3">
      <c r="A444" s="664" t="s">
        <v>548</v>
      </c>
      <c r="B444" s="665" t="s">
        <v>549</v>
      </c>
      <c r="C444" s="666" t="s">
        <v>3306</v>
      </c>
      <c r="D444" s="667" t="s">
        <v>5499</v>
      </c>
      <c r="E444" s="666" t="s">
        <v>5500</v>
      </c>
      <c r="F444" s="667" t="s">
        <v>5501</v>
      </c>
      <c r="G444" s="666" t="s">
        <v>3979</v>
      </c>
      <c r="H444" s="666" t="s">
        <v>3980</v>
      </c>
      <c r="I444" s="668">
        <v>1199.28</v>
      </c>
      <c r="J444" s="668">
        <v>12</v>
      </c>
      <c r="K444" s="669">
        <v>14391.359999999999</v>
      </c>
    </row>
    <row r="445" spans="1:11" ht="14.4" customHeight="1" x14ac:dyDescent="0.3">
      <c r="A445" s="664" t="s">
        <v>548</v>
      </c>
      <c r="B445" s="665" t="s">
        <v>549</v>
      </c>
      <c r="C445" s="666" t="s">
        <v>3306</v>
      </c>
      <c r="D445" s="667" t="s">
        <v>5499</v>
      </c>
      <c r="E445" s="666" t="s">
        <v>5500</v>
      </c>
      <c r="F445" s="667" t="s">
        <v>5501</v>
      </c>
      <c r="G445" s="666" t="s">
        <v>3981</v>
      </c>
      <c r="H445" s="666" t="s">
        <v>3982</v>
      </c>
      <c r="I445" s="668">
        <v>8920.0400000000009</v>
      </c>
      <c r="J445" s="668">
        <v>4</v>
      </c>
      <c r="K445" s="669">
        <v>35680.160000000003</v>
      </c>
    </row>
    <row r="446" spans="1:11" ht="14.4" customHeight="1" x14ac:dyDescent="0.3">
      <c r="A446" s="664" t="s">
        <v>548</v>
      </c>
      <c r="B446" s="665" t="s">
        <v>549</v>
      </c>
      <c r="C446" s="666" t="s">
        <v>3306</v>
      </c>
      <c r="D446" s="667" t="s">
        <v>5499</v>
      </c>
      <c r="E446" s="666" t="s">
        <v>5500</v>
      </c>
      <c r="F446" s="667" t="s">
        <v>5501</v>
      </c>
      <c r="G446" s="666" t="s">
        <v>3983</v>
      </c>
      <c r="H446" s="666" t="s">
        <v>3984</v>
      </c>
      <c r="I446" s="668">
        <v>1316.9283333333335</v>
      </c>
      <c r="J446" s="668">
        <v>6</v>
      </c>
      <c r="K446" s="669">
        <v>7901.5700000000006</v>
      </c>
    </row>
    <row r="447" spans="1:11" ht="14.4" customHeight="1" x14ac:dyDescent="0.3">
      <c r="A447" s="664" t="s">
        <v>548</v>
      </c>
      <c r="B447" s="665" t="s">
        <v>549</v>
      </c>
      <c r="C447" s="666" t="s">
        <v>3306</v>
      </c>
      <c r="D447" s="667" t="s">
        <v>5499</v>
      </c>
      <c r="E447" s="666" t="s">
        <v>5500</v>
      </c>
      <c r="F447" s="667" t="s">
        <v>5501</v>
      </c>
      <c r="G447" s="666" t="s">
        <v>3985</v>
      </c>
      <c r="H447" s="666" t="s">
        <v>3986</v>
      </c>
      <c r="I447" s="668">
        <v>1316.93</v>
      </c>
      <c r="J447" s="668">
        <v>2</v>
      </c>
      <c r="K447" s="669">
        <v>2633.86</v>
      </c>
    </row>
    <row r="448" spans="1:11" ht="14.4" customHeight="1" x14ac:dyDescent="0.3">
      <c r="A448" s="664" t="s">
        <v>548</v>
      </c>
      <c r="B448" s="665" t="s">
        <v>549</v>
      </c>
      <c r="C448" s="666" t="s">
        <v>3306</v>
      </c>
      <c r="D448" s="667" t="s">
        <v>5499</v>
      </c>
      <c r="E448" s="666" t="s">
        <v>5500</v>
      </c>
      <c r="F448" s="667" t="s">
        <v>5501</v>
      </c>
      <c r="G448" s="666" t="s">
        <v>3987</v>
      </c>
      <c r="H448" s="666" t="s">
        <v>3988</v>
      </c>
      <c r="I448" s="668">
        <v>8682.44</v>
      </c>
      <c r="J448" s="668">
        <v>1</v>
      </c>
      <c r="K448" s="669">
        <v>8682.44</v>
      </c>
    </row>
    <row r="449" spans="1:11" ht="14.4" customHeight="1" x14ac:dyDescent="0.3">
      <c r="A449" s="664" t="s">
        <v>548</v>
      </c>
      <c r="B449" s="665" t="s">
        <v>549</v>
      </c>
      <c r="C449" s="666" t="s">
        <v>3306</v>
      </c>
      <c r="D449" s="667" t="s">
        <v>5499</v>
      </c>
      <c r="E449" s="666" t="s">
        <v>5500</v>
      </c>
      <c r="F449" s="667" t="s">
        <v>5501</v>
      </c>
      <c r="G449" s="666" t="s">
        <v>3989</v>
      </c>
      <c r="H449" s="666" t="s">
        <v>3990</v>
      </c>
      <c r="I449" s="668">
        <v>878.73333333333323</v>
      </c>
      <c r="J449" s="668">
        <v>5</v>
      </c>
      <c r="K449" s="669">
        <v>4393.67</v>
      </c>
    </row>
    <row r="450" spans="1:11" ht="14.4" customHeight="1" x14ac:dyDescent="0.3">
      <c r="A450" s="664" t="s">
        <v>548</v>
      </c>
      <c r="B450" s="665" t="s">
        <v>549</v>
      </c>
      <c r="C450" s="666" t="s">
        <v>3306</v>
      </c>
      <c r="D450" s="667" t="s">
        <v>5499</v>
      </c>
      <c r="E450" s="666" t="s">
        <v>5500</v>
      </c>
      <c r="F450" s="667" t="s">
        <v>5501</v>
      </c>
      <c r="G450" s="666" t="s">
        <v>3991</v>
      </c>
      <c r="H450" s="666" t="s">
        <v>3992</v>
      </c>
      <c r="I450" s="668">
        <v>878.73800000000006</v>
      </c>
      <c r="J450" s="668">
        <v>8</v>
      </c>
      <c r="K450" s="669">
        <v>7029.83</v>
      </c>
    </row>
    <row r="451" spans="1:11" ht="14.4" customHeight="1" x14ac:dyDescent="0.3">
      <c r="A451" s="664" t="s">
        <v>548</v>
      </c>
      <c r="B451" s="665" t="s">
        <v>549</v>
      </c>
      <c r="C451" s="666" t="s">
        <v>3306</v>
      </c>
      <c r="D451" s="667" t="s">
        <v>5499</v>
      </c>
      <c r="E451" s="666" t="s">
        <v>5500</v>
      </c>
      <c r="F451" s="667" t="s">
        <v>5501</v>
      </c>
      <c r="G451" s="666" t="s">
        <v>3993</v>
      </c>
      <c r="H451" s="666" t="s">
        <v>3994</v>
      </c>
      <c r="I451" s="668">
        <v>878.72166666666681</v>
      </c>
      <c r="J451" s="668">
        <v>11</v>
      </c>
      <c r="K451" s="669">
        <v>9665.9000000000015</v>
      </c>
    </row>
    <row r="452" spans="1:11" ht="14.4" customHeight="1" x14ac:dyDescent="0.3">
      <c r="A452" s="664" t="s">
        <v>548</v>
      </c>
      <c r="B452" s="665" t="s">
        <v>549</v>
      </c>
      <c r="C452" s="666" t="s">
        <v>3306</v>
      </c>
      <c r="D452" s="667" t="s">
        <v>5499</v>
      </c>
      <c r="E452" s="666" t="s">
        <v>5500</v>
      </c>
      <c r="F452" s="667" t="s">
        <v>5501</v>
      </c>
      <c r="G452" s="666" t="s">
        <v>3995</v>
      </c>
      <c r="H452" s="666" t="s">
        <v>3996</v>
      </c>
      <c r="I452" s="668">
        <v>9028.7999999999993</v>
      </c>
      <c r="J452" s="668">
        <v>1</v>
      </c>
      <c r="K452" s="669">
        <v>9028.7999999999993</v>
      </c>
    </row>
    <row r="453" spans="1:11" ht="14.4" customHeight="1" x14ac:dyDescent="0.3">
      <c r="A453" s="664" t="s">
        <v>548</v>
      </c>
      <c r="B453" s="665" t="s">
        <v>549</v>
      </c>
      <c r="C453" s="666" t="s">
        <v>3306</v>
      </c>
      <c r="D453" s="667" t="s">
        <v>5499</v>
      </c>
      <c r="E453" s="666" t="s">
        <v>5500</v>
      </c>
      <c r="F453" s="667" t="s">
        <v>5501</v>
      </c>
      <c r="G453" s="666" t="s">
        <v>3997</v>
      </c>
      <c r="H453" s="666" t="s">
        <v>3998</v>
      </c>
      <c r="I453" s="668">
        <v>3859.19</v>
      </c>
      <c r="J453" s="668">
        <v>1</v>
      </c>
      <c r="K453" s="669">
        <v>3859.19</v>
      </c>
    </row>
    <row r="454" spans="1:11" ht="14.4" customHeight="1" x14ac:dyDescent="0.3">
      <c r="A454" s="664" t="s">
        <v>548</v>
      </c>
      <c r="B454" s="665" t="s">
        <v>549</v>
      </c>
      <c r="C454" s="666" t="s">
        <v>3306</v>
      </c>
      <c r="D454" s="667" t="s">
        <v>5499</v>
      </c>
      <c r="E454" s="666" t="s">
        <v>5500</v>
      </c>
      <c r="F454" s="667" t="s">
        <v>5501</v>
      </c>
      <c r="G454" s="666" t="s">
        <v>3999</v>
      </c>
      <c r="H454" s="666" t="s">
        <v>4000</v>
      </c>
      <c r="I454" s="668">
        <v>2005.7150000000001</v>
      </c>
      <c r="J454" s="668">
        <v>3</v>
      </c>
      <c r="K454" s="669">
        <v>6017.16</v>
      </c>
    </row>
    <row r="455" spans="1:11" ht="14.4" customHeight="1" x14ac:dyDescent="0.3">
      <c r="A455" s="664" t="s">
        <v>548</v>
      </c>
      <c r="B455" s="665" t="s">
        <v>549</v>
      </c>
      <c r="C455" s="666" t="s">
        <v>3306</v>
      </c>
      <c r="D455" s="667" t="s">
        <v>5499</v>
      </c>
      <c r="E455" s="666" t="s">
        <v>5500</v>
      </c>
      <c r="F455" s="667" t="s">
        <v>5501</v>
      </c>
      <c r="G455" s="666" t="s">
        <v>4001</v>
      </c>
      <c r="H455" s="666" t="s">
        <v>4002</v>
      </c>
      <c r="I455" s="668">
        <v>7402.31</v>
      </c>
      <c r="J455" s="668">
        <v>1</v>
      </c>
      <c r="K455" s="669">
        <v>7402.31</v>
      </c>
    </row>
    <row r="456" spans="1:11" ht="14.4" customHeight="1" x14ac:dyDescent="0.3">
      <c r="A456" s="664" t="s">
        <v>548</v>
      </c>
      <c r="B456" s="665" t="s">
        <v>549</v>
      </c>
      <c r="C456" s="666" t="s">
        <v>3306</v>
      </c>
      <c r="D456" s="667" t="s">
        <v>5499</v>
      </c>
      <c r="E456" s="666" t="s">
        <v>5500</v>
      </c>
      <c r="F456" s="667" t="s">
        <v>5501</v>
      </c>
      <c r="G456" s="666" t="s">
        <v>4003</v>
      </c>
      <c r="H456" s="666" t="s">
        <v>4004</v>
      </c>
      <c r="I456" s="668">
        <v>217.68099999999998</v>
      </c>
      <c r="J456" s="668">
        <v>19</v>
      </c>
      <c r="K456" s="669">
        <v>4135.8899999999994</v>
      </c>
    </row>
    <row r="457" spans="1:11" ht="14.4" customHeight="1" x14ac:dyDescent="0.3">
      <c r="A457" s="664" t="s">
        <v>548</v>
      </c>
      <c r="B457" s="665" t="s">
        <v>549</v>
      </c>
      <c r="C457" s="666" t="s">
        <v>3306</v>
      </c>
      <c r="D457" s="667" t="s">
        <v>5499</v>
      </c>
      <c r="E457" s="666" t="s">
        <v>5500</v>
      </c>
      <c r="F457" s="667" t="s">
        <v>5501</v>
      </c>
      <c r="G457" s="666" t="s">
        <v>4005</v>
      </c>
      <c r="H457" s="666" t="s">
        <v>4006</v>
      </c>
      <c r="I457" s="668">
        <v>5442.95</v>
      </c>
      <c r="J457" s="668">
        <v>1</v>
      </c>
      <c r="K457" s="669">
        <v>5442.95</v>
      </c>
    </row>
    <row r="458" spans="1:11" ht="14.4" customHeight="1" x14ac:dyDescent="0.3">
      <c r="A458" s="664" t="s">
        <v>548</v>
      </c>
      <c r="B458" s="665" t="s">
        <v>549</v>
      </c>
      <c r="C458" s="666" t="s">
        <v>3306</v>
      </c>
      <c r="D458" s="667" t="s">
        <v>5499</v>
      </c>
      <c r="E458" s="666" t="s">
        <v>5500</v>
      </c>
      <c r="F458" s="667" t="s">
        <v>5501</v>
      </c>
      <c r="G458" s="666" t="s">
        <v>4007</v>
      </c>
      <c r="H458" s="666" t="s">
        <v>4008</v>
      </c>
      <c r="I458" s="668">
        <v>1039.68</v>
      </c>
      <c r="J458" s="668">
        <v>2</v>
      </c>
      <c r="K458" s="669">
        <v>2079.36</v>
      </c>
    </row>
    <row r="459" spans="1:11" ht="14.4" customHeight="1" x14ac:dyDescent="0.3">
      <c r="A459" s="664" t="s">
        <v>548</v>
      </c>
      <c r="B459" s="665" t="s">
        <v>549</v>
      </c>
      <c r="C459" s="666" t="s">
        <v>3306</v>
      </c>
      <c r="D459" s="667" t="s">
        <v>5499</v>
      </c>
      <c r="E459" s="666" t="s">
        <v>5500</v>
      </c>
      <c r="F459" s="667" t="s">
        <v>5501</v>
      </c>
      <c r="G459" s="666" t="s">
        <v>4009</v>
      </c>
      <c r="H459" s="666" t="s">
        <v>4010</v>
      </c>
      <c r="I459" s="668">
        <v>4772.5</v>
      </c>
      <c r="J459" s="668">
        <v>3</v>
      </c>
      <c r="K459" s="669">
        <v>14317.5</v>
      </c>
    </row>
    <row r="460" spans="1:11" ht="14.4" customHeight="1" x14ac:dyDescent="0.3">
      <c r="A460" s="664" t="s">
        <v>548</v>
      </c>
      <c r="B460" s="665" t="s">
        <v>549</v>
      </c>
      <c r="C460" s="666" t="s">
        <v>3306</v>
      </c>
      <c r="D460" s="667" t="s">
        <v>5499</v>
      </c>
      <c r="E460" s="666" t="s">
        <v>5500</v>
      </c>
      <c r="F460" s="667" t="s">
        <v>5501</v>
      </c>
      <c r="G460" s="666" t="s">
        <v>4011</v>
      </c>
      <c r="H460" s="666" t="s">
        <v>4012</v>
      </c>
      <c r="I460" s="668">
        <v>474.35</v>
      </c>
      <c r="J460" s="668">
        <v>1</v>
      </c>
      <c r="K460" s="669">
        <v>474.35</v>
      </c>
    </row>
    <row r="461" spans="1:11" ht="14.4" customHeight="1" x14ac:dyDescent="0.3">
      <c r="A461" s="664" t="s">
        <v>548</v>
      </c>
      <c r="B461" s="665" t="s">
        <v>549</v>
      </c>
      <c r="C461" s="666" t="s">
        <v>3306</v>
      </c>
      <c r="D461" s="667" t="s">
        <v>5499</v>
      </c>
      <c r="E461" s="666" t="s">
        <v>5500</v>
      </c>
      <c r="F461" s="667" t="s">
        <v>5501</v>
      </c>
      <c r="G461" s="666" t="s">
        <v>4013</v>
      </c>
      <c r="H461" s="666" t="s">
        <v>4014</v>
      </c>
      <c r="I461" s="668">
        <v>680.68000000000006</v>
      </c>
      <c r="J461" s="668">
        <v>4</v>
      </c>
      <c r="K461" s="669">
        <v>2722.73</v>
      </c>
    </row>
    <row r="462" spans="1:11" ht="14.4" customHeight="1" x14ac:dyDescent="0.3">
      <c r="A462" s="664" t="s">
        <v>548</v>
      </c>
      <c r="B462" s="665" t="s">
        <v>549</v>
      </c>
      <c r="C462" s="666" t="s">
        <v>3306</v>
      </c>
      <c r="D462" s="667" t="s">
        <v>5499</v>
      </c>
      <c r="E462" s="666" t="s">
        <v>5500</v>
      </c>
      <c r="F462" s="667" t="s">
        <v>5501</v>
      </c>
      <c r="G462" s="666" t="s">
        <v>4015</v>
      </c>
      <c r="H462" s="666" t="s">
        <v>4016</v>
      </c>
      <c r="I462" s="668">
        <v>856.65</v>
      </c>
      <c r="J462" s="668">
        <v>6</v>
      </c>
      <c r="K462" s="669">
        <v>5139.8999999999996</v>
      </c>
    </row>
    <row r="463" spans="1:11" ht="14.4" customHeight="1" x14ac:dyDescent="0.3">
      <c r="A463" s="664" t="s">
        <v>548</v>
      </c>
      <c r="B463" s="665" t="s">
        <v>549</v>
      </c>
      <c r="C463" s="666" t="s">
        <v>3306</v>
      </c>
      <c r="D463" s="667" t="s">
        <v>5499</v>
      </c>
      <c r="E463" s="666" t="s">
        <v>5500</v>
      </c>
      <c r="F463" s="667" t="s">
        <v>5501</v>
      </c>
      <c r="G463" s="666" t="s">
        <v>4017</v>
      </c>
      <c r="H463" s="666" t="s">
        <v>4018</v>
      </c>
      <c r="I463" s="668">
        <v>443</v>
      </c>
      <c r="J463" s="668">
        <v>1</v>
      </c>
      <c r="K463" s="669">
        <v>443</v>
      </c>
    </row>
    <row r="464" spans="1:11" ht="14.4" customHeight="1" x14ac:dyDescent="0.3">
      <c r="A464" s="664" t="s">
        <v>548</v>
      </c>
      <c r="B464" s="665" t="s">
        <v>549</v>
      </c>
      <c r="C464" s="666" t="s">
        <v>3306</v>
      </c>
      <c r="D464" s="667" t="s">
        <v>5499</v>
      </c>
      <c r="E464" s="666" t="s">
        <v>5500</v>
      </c>
      <c r="F464" s="667" t="s">
        <v>5501</v>
      </c>
      <c r="G464" s="666" t="s">
        <v>4019</v>
      </c>
      <c r="H464" s="666" t="s">
        <v>4020</v>
      </c>
      <c r="I464" s="668">
        <v>676.86</v>
      </c>
      <c r="J464" s="668">
        <v>1</v>
      </c>
      <c r="K464" s="669">
        <v>676.86</v>
      </c>
    </row>
    <row r="465" spans="1:11" ht="14.4" customHeight="1" x14ac:dyDescent="0.3">
      <c r="A465" s="664" t="s">
        <v>548</v>
      </c>
      <c r="B465" s="665" t="s">
        <v>549</v>
      </c>
      <c r="C465" s="666" t="s">
        <v>3306</v>
      </c>
      <c r="D465" s="667" t="s">
        <v>5499</v>
      </c>
      <c r="E465" s="666" t="s">
        <v>5500</v>
      </c>
      <c r="F465" s="667" t="s">
        <v>5501</v>
      </c>
      <c r="G465" s="666" t="s">
        <v>4021</v>
      </c>
      <c r="H465" s="666" t="s">
        <v>4022</v>
      </c>
      <c r="I465" s="668">
        <v>1044.0145000000002</v>
      </c>
      <c r="J465" s="668">
        <v>29</v>
      </c>
      <c r="K465" s="669">
        <v>30276.399999999998</v>
      </c>
    </row>
    <row r="466" spans="1:11" ht="14.4" customHeight="1" x14ac:dyDescent="0.3">
      <c r="A466" s="664" t="s">
        <v>548</v>
      </c>
      <c r="B466" s="665" t="s">
        <v>549</v>
      </c>
      <c r="C466" s="666" t="s">
        <v>3306</v>
      </c>
      <c r="D466" s="667" t="s">
        <v>5499</v>
      </c>
      <c r="E466" s="666" t="s">
        <v>5500</v>
      </c>
      <c r="F466" s="667" t="s">
        <v>5501</v>
      </c>
      <c r="G466" s="666" t="s">
        <v>4023</v>
      </c>
      <c r="H466" s="666" t="s">
        <v>4024</v>
      </c>
      <c r="I466" s="668">
        <v>1135.4390909090912</v>
      </c>
      <c r="J466" s="668">
        <v>19</v>
      </c>
      <c r="K466" s="669">
        <v>21573.350000000002</v>
      </c>
    </row>
    <row r="467" spans="1:11" ht="14.4" customHeight="1" x14ac:dyDescent="0.3">
      <c r="A467" s="664" t="s">
        <v>548</v>
      </c>
      <c r="B467" s="665" t="s">
        <v>549</v>
      </c>
      <c r="C467" s="666" t="s">
        <v>3306</v>
      </c>
      <c r="D467" s="667" t="s">
        <v>5499</v>
      </c>
      <c r="E467" s="666" t="s">
        <v>5500</v>
      </c>
      <c r="F467" s="667" t="s">
        <v>5501</v>
      </c>
      <c r="G467" s="666" t="s">
        <v>4025</v>
      </c>
      <c r="H467" s="666" t="s">
        <v>4026</v>
      </c>
      <c r="I467" s="668">
        <v>217.67642857142852</v>
      </c>
      <c r="J467" s="668">
        <v>21</v>
      </c>
      <c r="K467" s="669">
        <v>4571.2299999999996</v>
      </c>
    </row>
    <row r="468" spans="1:11" ht="14.4" customHeight="1" x14ac:dyDescent="0.3">
      <c r="A468" s="664" t="s">
        <v>548</v>
      </c>
      <c r="B468" s="665" t="s">
        <v>549</v>
      </c>
      <c r="C468" s="666" t="s">
        <v>3306</v>
      </c>
      <c r="D468" s="667" t="s">
        <v>5499</v>
      </c>
      <c r="E468" s="666" t="s">
        <v>5500</v>
      </c>
      <c r="F468" s="667" t="s">
        <v>5501</v>
      </c>
      <c r="G468" s="666" t="s">
        <v>4027</v>
      </c>
      <c r="H468" s="666" t="s">
        <v>4028</v>
      </c>
      <c r="I468" s="668">
        <v>527.85</v>
      </c>
      <c r="J468" s="668">
        <v>9</v>
      </c>
      <c r="K468" s="669">
        <v>4750.6500000000005</v>
      </c>
    </row>
    <row r="469" spans="1:11" ht="14.4" customHeight="1" x14ac:dyDescent="0.3">
      <c r="A469" s="664" t="s">
        <v>548</v>
      </c>
      <c r="B469" s="665" t="s">
        <v>549</v>
      </c>
      <c r="C469" s="666" t="s">
        <v>3306</v>
      </c>
      <c r="D469" s="667" t="s">
        <v>5499</v>
      </c>
      <c r="E469" s="666" t="s">
        <v>5500</v>
      </c>
      <c r="F469" s="667" t="s">
        <v>5501</v>
      </c>
      <c r="G469" s="666" t="s">
        <v>4029</v>
      </c>
      <c r="H469" s="666" t="s">
        <v>4030</v>
      </c>
      <c r="I469" s="668">
        <v>943</v>
      </c>
      <c r="J469" s="668">
        <v>9</v>
      </c>
      <c r="K469" s="669">
        <v>8487</v>
      </c>
    </row>
    <row r="470" spans="1:11" ht="14.4" customHeight="1" x14ac:dyDescent="0.3">
      <c r="A470" s="664" t="s">
        <v>548</v>
      </c>
      <c r="B470" s="665" t="s">
        <v>549</v>
      </c>
      <c r="C470" s="666" t="s">
        <v>3306</v>
      </c>
      <c r="D470" s="667" t="s">
        <v>5499</v>
      </c>
      <c r="E470" s="666" t="s">
        <v>5500</v>
      </c>
      <c r="F470" s="667" t="s">
        <v>5501</v>
      </c>
      <c r="G470" s="666" t="s">
        <v>4031</v>
      </c>
      <c r="H470" s="666" t="s">
        <v>4032</v>
      </c>
      <c r="I470" s="668">
        <v>943</v>
      </c>
      <c r="J470" s="668">
        <v>7</v>
      </c>
      <c r="K470" s="669">
        <v>6601</v>
      </c>
    </row>
    <row r="471" spans="1:11" ht="14.4" customHeight="1" x14ac:dyDescent="0.3">
      <c r="A471" s="664" t="s">
        <v>548</v>
      </c>
      <c r="B471" s="665" t="s">
        <v>549</v>
      </c>
      <c r="C471" s="666" t="s">
        <v>3306</v>
      </c>
      <c r="D471" s="667" t="s">
        <v>5499</v>
      </c>
      <c r="E471" s="666" t="s">
        <v>5500</v>
      </c>
      <c r="F471" s="667" t="s">
        <v>5501</v>
      </c>
      <c r="G471" s="666" t="s">
        <v>4033</v>
      </c>
      <c r="H471" s="666" t="s">
        <v>4034</v>
      </c>
      <c r="I471" s="668">
        <v>9154</v>
      </c>
      <c r="J471" s="668">
        <v>2</v>
      </c>
      <c r="K471" s="669">
        <v>18308</v>
      </c>
    </row>
    <row r="472" spans="1:11" ht="14.4" customHeight="1" x14ac:dyDescent="0.3">
      <c r="A472" s="664" t="s">
        <v>548</v>
      </c>
      <c r="B472" s="665" t="s">
        <v>549</v>
      </c>
      <c r="C472" s="666" t="s">
        <v>3306</v>
      </c>
      <c r="D472" s="667" t="s">
        <v>5499</v>
      </c>
      <c r="E472" s="666" t="s">
        <v>5500</v>
      </c>
      <c r="F472" s="667" t="s">
        <v>5501</v>
      </c>
      <c r="G472" s="666" t="s">
        <v>4035</v>
      </c>
      <c r="H472" s="666" t="s">
        <v>4036</v>
      </c>
      <c r="I472" s="668">
        <v>990.15</v>
      </c>
      <c r="J472" s="668">
        <v>1</v>
      </c>
      <c r="K472" s="669">
        <v>990.15</v>
      </c>
    </row>
    <row r="473" spans="1:11" ht="14.4" customHeight="1" x14ac:dyDescent="0.3">
      <c r="A473" s="664" t="s">
        <v>548</v>
      </c>
      <c r="B473" s="665" t="s">
        <v>549</v>
      </c>
      <c r="C473" s="666" t="s">
        <v>3306</v>
      </c>
      <c r="D473" s="667" t="s">
        <v>5499</v>
      </c>
      <c r="E473" s="666" t="s">
        <v>5500</v>
      </c>
      <c r="F473" s="667" t="s">
        <v>5501</v>
      </c>
      <c r="G473" s="666" t="s">
        <v>4037</v>
      </c>
      <c r="H473" s="666" t="s">
        <v>4038</v>
      </c>
      <c r="I473" s="668">
        <v>527.85000000000014</v>
      </c>
      <c r="J473" s="668">
        <v>46</v>
      </c>
      <c r="K473" s="669">
        <v>24281.099999999988</v>
      </c>
    </row>
    <row r="474" spans="1:11" ht="14.4" customHeight="1" x14ac:dyDescent="0.3">
      <c r="A474" s="664" t="s">
        <v>548</v>
      </c>
      <c r="B474" s="665" t="s">
        <v>549</v>
      </c>
      <c r="C474" s="666" t="s">
        <v>3306</v>
      </c>
      <c r="D474" s="667" t="s">
        <v>5499</v>
      </c>
      <c r="E474" s="666" t="s">
        <v>5500</v>
      </c>
      <c r="F474" s="667" t="s">
        <v>5501</v>
      </c>
      <c r="G474" s="666" t="s">
        <v>4039</v>
      </c>
      <c r="H474" s="666" t="s">
        <v>4040</v>
      </c>
      <c r="I474" s="668">
        <v>527.85</v>
      </c>
      <c r="J474" s="668">
        <v>2</v>
      </c>
      <c r="K474" s="669">
        <v>1055.7</v>
      </c>
    </row>
    <row r="475" spans="1:11" ht="14.4" customHeight="1" x14ac:dyDescent="0.3">
      <c r="A475" s="664" t="s">
        <v>548</v>
      </c>
      <c r="B475" s="665" t="s">
        <v>549</v>
      </c>
      <c r="C475" s="666" t="s">
        <v>3306</v>
      </c>
      <c r="D475" s="667" t="s">
        <v>5499</v>
      </c>
      <c r="E475" s="666" t="s">
        <v>5500</v>
      </c>
      <c r="F475" s="667" t="s">
        <v>5501</v>
      </c>
      <c r="G475" s="666" t="s">
        <v>4041</v>
      </c>
      <c r="H475" s="666" t="s">
        <v>4042</v>
      </c>
      <c r="I475" s="668">
        <v>1856.0999999999997</v>
      </c>
      <c r="J475" s="668">
        <v>3</v>
      </c>
      <c r="K475" s="669">
        <v>5568.2999999999993</v>
      </c>
    </row>
    <row r="476" spans="1:11" ht="14.4" customHeight="1" x14ac:dyDescent="0.3">
      <c r="A476" s="664" t="s">
        <v>548</v>
      </c>
      <c r="B476" s="665" t="s">
        <v>549</v>
      </c>
      <c r="C476" s="666" t="s">
        <v>3306</v>
      </c>
      <c r="D476" s="667" t="s">
        <v>5499</v>
      </c>
      <c r="E476" s="666" t="s">
        <v>5500</v>
      </c>
      <c r="F476" s="667" t="s">
        <v>5501</v>
      </c>
      <c r="G476" s="666" t="s">
        <v>4041</v>
      </c>
      <c r="H476" s="666" t="s">
        <v>4043</v>
      </c>
      <c r="I476" s="668">
        <v>1856.0999999999997</v>
      </c>
      <c r="J476" s="668">
        <v>3</v>
      </c>
      <c r="K476" s="669">
        <v>5568.2999999999993</v>
      </c>
    </row>
    <row r="477" spans="1:11" ht="14.4" customHeight="1" x14ac:dyDescent="0.3">
      <c r="A477" s="664" t="s">
        <v>548</v>
      </c>
      <c r="B477" s="665" t="s">
        <v>549</v>
      </c>
      <c r="C477" s="666" t="s">
        <v>3306</v>
      </c>
      <c r="D477" s="667" t="s">
        <v>5499</v>
      </c>
      <c r="E477" s="666" t="s">
        <v>5500</v>
      </c>
      <c r="F477" s="667" t="s">
        <v>5501</v>
      </c>
      <c r="G477" s="666" t="s">
        <v>4044</v>
      </c>
      <c r="H477" s="666" t="s">
        <v>4045</v>
      </c>
      <c r="I477" s="668">
        <v>474.35</v>
      </c>
      <c r="J477" s="668">
        <v>4</v>
      </c>
      <c r="K477" s="669">
        <v>1897.4</v>
      </c>
    </row>
    <row r="478" spans="1:11" ht="14.4" customHeight="1" x14ac:dyDescent="0.3">
      <c r="A478" s="664" t="s">
        <v>548</v>
      </c>
      <c r="B478" s="665" t="s">
        <v>549</v>
      </c>
      <c r="C478" s="666" t="s">
        <v>3306</v>
      </c>
      <c r="D478" s="667" t="s">
        <v>5499</v>
      </c>
      <c r="E478" s="666" t="s">
        <v>5500</v>
      </c>
      <c r="F478" s="667" t="s">
        <v>5501</v>
      </c>
      <c r="G478" s="666" t="s">
        <v>4046</v>
      </c>
      <c r="H478" s="666" t="s">
        <v>4047</v>
      </c>
      <c r="I478" s="668">
        <v>474.35000000000008</v>
      </c>
      <c r="J478" s="668">
        <v>4</v>
      </c>
      <c r="K478" s="669">
        <v>1897.4</v>
      </c>
    </row>
    <row r="479" spans="1:11" ht="14.4" customHeight="1" x14ac:dyDescent="0.3">
      <c r="A479" s="664" t="s">
        <v>548</v>
      </c>
      <c r="B479" s="665" t="s">
        <v>549</v>
      </c>
      <c r="C479" s="666" t="s">
        <v>3306</v>
      </c>
      <c r="D479" s="667" t="s">
        <v>5499</v>
      </c>
      <c r="E479" s="666" t="s">
        <v>5500</v>
      </c>
      <c r="F479" s="667" t="s">
        <v>5501</v>
      </c>
      <c r="G479" s="666" t="s">
        <v>4048</v>
      </c>
      <c r="H479" s="666" t="s">
        <v>4049</v>
      </c>
      <c r="I479" s="668">
        <v>327.06</v>
      </c>
      <c r="J479" s="668">
        <v>3</v>
      </c>
      <c r="K479" s="669">
        <v>981.18000000000006</v>
      </c>
    </row>
    <row r="480" spans="1:11" ht="14.4" customHeight="1" x14ac:dyDescent="0.3">
      <c r="A480" s="664" t="s">
        <v>548</v>
      </c>
      <c r="B480" s="665" t="s">
        <v>549</v>
      </c>
      <c r="C480" s="666" t="s">
        <v>3306</v>
      </c>
      <c r="D480" s="667" t="s">
        <v>5499</v>
      </c>
      <c r="E480" s="666" t="s">
        <v>5500</v>
      </c>
      <c r="F480" s="667" t="s">
        <v>5501</v>
      </c>
      <c r="G480" s="666" t="s">
        <v>4050</v>
      </c>
      <c r="H480" s="666" t="s">
        <v>4051</v>
      </c>
      <c r="I480" s="668">
        <v>6234.93</v>
      </c>
      <c r="J480" s="668">
        <v>3</v>
      </c>
      <c r="K480" s="669">
        <v>18680.349999999999</v>
      </c>
    </row>
    <row r="481" spans="1:11" ht="14.4" customHeight="1" x14ac:dyDescent="0.3">
      <c r="A481" s="664" t="s">
        <v>548</v>
      </c>
      <c r="B481" s="665" t="s">
        <v>549</v>
      </c>
      <c r="C481" s="666" t="s">
        <v>3306</v>
      </c>
      <c r="D481" s="667" t="s">
        <v>5499</v>
      </c>
      <c r="E481" s="666" t="s">
        <v>5500</v>
      </c>
      <c r="F481" s="667" t="s">
        <v>5501</v>
      </c>
      <c r="G481" s="666" t="s">
        <v>4052</v>
      </c>
      <c r="H481" s="666" t="s">
        <v>4053</v>
      </c>
      <c r="I481" s="668">
        <v>1469.6314285714288</v>
      </c>
      <c r="J481" s="668">
        <v>9</v>
      </c>
      <c r="K481" s="669">
        <v>13226.68</v>
      </c>
    </row>
    <row r="482" spans="1:11" ht="14.4" customHeight="1" x14ac:dyDescent="0.3">
      <c r="A482" s="664" t="s">
        <v>548</v>
      </c>
      <c r="B482" s="665" t="s">
        <v>549</v>
      </c>
      <c r="C482" s="666" t="s">
        <v>3306</v>
      </c>
      <c r="D482" s="667" t="s">
        <v>5499</v>
      </c>
      <c r="E482" s="666" t="s">
        <v>5500</v>
      </c>
      <c r="F482" s="667" t="s">
        <v>5501</v>
      </c>
      <c r="G482" s="666" t="s">
        <v>4054</v>
      </c>
      <c r="H482" s="666" t="s">
        <v>4055</v>
      </c>
      <c r="I482" s="668">
        <v>9660</v>
      </c>
      <c r="J482" s="668">
        <v>1</v>
      </c>
      <c r="K482" s="669">
        <v>9660</v>
      </c>
    </row>
    <row r="483" spans="1:11" ht="14.4" customHeight="1" x14ac:dyDescent="0.3">
      <c r="A483" s="664" t="s">
        <v>548</v>
      </c>
      <c r="B483" s="665" t="s">
        <v>549</v>
      </c>
      <c r="C483" s="666" t="s">
        <v>3306</v>
      </c>
      <c r="D483" s="667" t="s">
        <v>5499</v>
      </c>
      <c r="E483" s="666" t="s">
        <v>5500</v>
      </c>
      <c r="F483" s="667" t="s">
        <v>5501</v>
      </c>
      <c r="G483" s="666" t="s">
        <v>4056</v>
      </c>
      <c r="H483" s="666" t="s">
        <v>4057</v>
      </c>
      <c r="I483" s="668">
        <v>1210.8</v>
      </c>
      <c r="J483" s="668">
        <v>7</v>
      </c>
      <c r="K483" s="669">
        <v>8475.6</v>
      </c>
    </row>
    <row r="484" spans="1:11" ht="14.4" customHeight="1" x14ac:dyDescent="0.3">
      <c r="A484" s="664" t="s">
        <v>548</v>
      </c>
      <c r="B484" s="665" t="s">
        <v>549</v>
      </c>
      <c r="C484" s="666" t="s">
        <v>3306</v>
      </c>
      <c r="D484" s="667" t="s">
        <v>5499</v>
      </c>
      <c r="E484" s="666" t="s">
        <v>5500</v>
      </c>
      <c r="F484" s="667" t="s">
        <v>5501</v>
      </c>
      <c r="G484" s="666" t="s">
        <v>4058</v>
      </c>
      <c r="H484" s="666" t="s">
        <v>4059</v>
      </c>
      <c r="I484" s="668">
        <v>7512.95</v>
      </c>
      <c r="J484" s="668">
        <v>11</v>
      </c>
      <c r="K484" s="669">
        <v>82642.449999999983</v>
      </c>
    </row>
    <row r="485" spans="1:11" ht="14.4" customHeight="1" x14ac:dyDescent="0.3">
      <c r="A485" s="664" t="s">
        <v>548</v>
      </c>
      <c r="B485" s="665" t="s">
        <v>549</v>
      </c>
      <c r="C485" s="666" t="s">
        <v>3306</v>
      </c>
      <c r="D485" s="667" t="s">
        <v>5499</v>
      </c>
      <c r="E485" s="666" t="s">
        <v>5500</v>
      </c>
      <c r="F485" s="667" t="s">
        <v>5501</v>
      </c>
      <c r="G485" s="666" t="s">
        <v>4060</v>
      </c>
      <c r="H485" s="666" t="s">
        <v>4061</v>
      </c>
      <c r="I485" s="668">
        <v>5330.25</v>
      </c>
      <c r="J485" s="668">
        <v>5</v>
      </c>
      <c r="K485" s="669">
        <v>26651.25</v>
      </c>
    </row>
    <row r="486" spans="1:11" ht="14.4" customHeight="1" x14ac:dyDescent="0.3">
      <c r="A486" s="664" t="s">
        <v>548</v>
      </c>
      <c r="B486" s="665" t="s">
        <v>549</v>
      </c>
      <c r="C486" s="666" t="s">
        <v>3306</v>
      </c>
      <c r="D486" s="667" t="s">
        <v>5499</v>
      </c>
      <c r="E486" s="666" t="s">
        <v>5500</v>
      </c>
      <c r="F486" s="667" t="s">
        <v>5501</v>
      </c>
      <c r="G486" s="666" t="s">
        <v>4062</v>
      </c>
      <c r="H486" s="666" t="s">
        <v>4063</v>
      </c>
      <c r="I486" s="668">
        <v>527.85000000000014</v>
      </c>
      <c r="J486" s="668">
        <v>42</v>
      </c>
      <c r="K486" s="669">
        <v>22169.7</v>
      </c>
    </row>
    <row r="487" spans="1:11" ht="14.4" customHeight="1" x14ac:dyDescent="0.3">
      <c r="A487" s="664" t="s">
        <v>548</v>
      </c>
      <c r="B487" s="665" t="s">
        <v>549</v>
      </c>
      <c r="C487" s="666" t="s">
        <v>3306</v>
      </c>
      <c r="D487" s="667" t="s">
        <v>5499</v>
      </c>
      <c r="E487" s="666" t="s">
        <v>5500</v>
      </c>
      <c r="F487" s="667" t="s">
        <v>5501</v>
      </c>
      <c r="G487" s="666" t="s">
        <v>4064</v>
      </c>
      <c r="H487" s="666" t="s">
        <v>4065</v>
      </c>
      <c r="I487" s="668">
        <v>3795</v>
      </c>
      <c r="J487" s="668">
        <v>8</v>
      </c>
      <c r="K487" s="669">
        <v>30360</v>
      </c>
    </row>
    <row r="488" spans="1:11" ht="14.4" customHeight="1" x14ac:dyDescent="0.3">
      <c r="A488" s="664" t="s">
        <v>548</v>
      </c>
      <c r="B488" s="665" t="s">
        <v>549</v>
      </c>
      <c r="C488" s="666" t="s">
        <v>3306</v>
      </c>
      <c r="D488" s="667" t="s">
        <v>5499</v>
      </c>
      <c r="E488" s="666" t="s">
        <v>5500</v>
      </c>
      <c r="F488" s="667" t="s">
        <v>5501</v>
      </c>
      <c r="G488" s="666" t="s">
        <v>4066</v>
      </c>
      <c r="H488" s="666" t="s">
        <v>4067</v>
      </c>
      <c r="I488" s="668">
        <v>313</v>
      </c>
      <c r="J488" s="668">
        <v>18</v>
      </c>
      <c r="K488" s="669">
        <v>5634</v>
      </c>
    </row>
    <row r="489" spans="1:11" ht="14.4" customHeight="1" x14ac:dyDescent="0.3">
      <c r="A489" s="664" t="s">
        <v>548</v>
      </c>
      <c r="B489" s="665" t="s">
        <v>549</v>
      </c>
      <c r="C489" s="666" t="s">
        <v>3306</v>
      </c>
      <c r="D489" s="667" t="s">
        <v>5499</v>
      </c>
      <c r="E489" s="666" t="s">
        <v>5500</v>
      </c>
      <c r="F489" s="667" t="s">
        <v>5501</v>
      </c>
      <c r="G489" s="666" t="s">
        <v>4068</v>
      </c>
      <c r="H489" s="666" t="s">
        <v>4069</v>
      </c>
      <c r="I489" s="668">
        <v>584.20000000000005</v>
      </c>
      <c r="J489" s="668">
        <v>1</v>
      </c>
      <c r="K489" s="669">
        <v>584.20000000000005</v>
      </c>
    </row>
    <row r="490" spans="1:11" ht="14.4" customHeight="1" x14ac:dyDescent="0.3">
      <c r="A490" s="664" t="s">
        <v>548</v>
      </c>
      <c r="B490" s="665" t="s">
        <v>549</v>
      </c>
      <c r="C490" s="666" t="s">
        <v>3306</v>
      </c>
      <c r="D490" s="667" t="s">
        <v>5499</v>
      </c>
      <c r="E490" s="666" t="s">
        <v>5500</v>
      </c>
      <c r="F490" s="667" t="s">
        <v>5501</v>
      </c>
      <c r="G490" s="666" t="s">
        <v>4070</v>
      </c>
      <c r="H490" s="666" t="s">
        <v>4071</v>
      </c>
      <c r="I490" s="668">
        <v>248.4</v>
      </c>
      <c r="J490" s="668">
        <v>5</v>
      </c>
      <c r="K490" s="669">
        <v>1242</v>
      </c>
    </row>
    <row r="491" spans="1:11" ht="14.4" customHeight="1" x14ac:dyDescent="0.3">
      <c r="A491" s="664" t="s">
        <v>548</v>
      </c>
      <c r="B491" s="665" t="s">
        <v>549</v>
      </c>
      <c r="C491" s="666" t="s">
        <v>3306</v>
      </c>
      <c r="D491" s="667" t="s">
        <v>5499</v>
      </c>
      <c r="E491" s="666" t="s">
        <v>5500</v>
      </c>
      <c r="F491" s="667" t="s">
        <v>5501</v>
      </c>
      <c r="G491" s="666" t="s">
        <v>4072</v>
      </c>
      <c r="H491" s="666" t="s">
        <v>4073</v>
      </c>
      <c r="I491" s="668">
        <v>1856.1000000000001</v>
      </c>
      <c r="J491" s="668">
        <v>8</v>
      </c>
      <c r="K491" s="669">
        <v>14848.800000000001</v>
      </c>
    </row>
    <row r="492" spans="1:11" ht="14.4" customHeight="1" x14ac:dyDescent="0.3">
      <c r="A492" s="664" t="s">
        <v>548</v>
      </c>
      <c r="B492" s="665" t="s">
        <v>549</v>
      </c>
      <c r="C492" s="666" t="s">
        <v>3306</v>
      </c>
      <c r="D492" s="667" t="s">
        <v>5499</v>
      </c>
      <c r="E492" s="666" t="s">
        <v>5500</v>
      </c>
      <c r="F492" s="667" t="s">
        <v>5501</v>
      </c>
      <c r="G492" s="666" t="s">
        <v>4072</v>
      </c>
      <c r="H492" s="666" t="s">
        <v>4074</v>
      </c>
      <c r="I492" s="668">
        <v>1856.1012500000002</v>
      </c>
      <c r="J492" s="668">
        <v>10</v>
      </c>
      <c r="K492" s="669">
        <v>18561.010000000002</v>
      </c>
    </row>
    <row r="493" spans="1:11" ht="14.4" customHeight="1" x14ac:dyDescent="0.3">
      <c r="A493" s="664" t="s">
        <v>548</v>
      </c>
      <c r="B493" s="665" t="s">
        <v>549</v>
      </c>
      <c r="C493" s="666" t="s">
        <v>3306</v>
      </c>
      <c r="D493" s="667" t="s">
        <v>5499</v>
      </c>
      <c r="E493" s="666" t="s">
        <v>5500</v>
      </c>
      <c r="F493" s="667" t="s">
        <v>5501</v>
      </c>
      <c r="G493" s="666" t="s">
        <v>4075</v>
      </c>
      <c r="H493" s="666" t="s">
        <v>4076</v>
      </c>
      <c r="I493" s="668">
        <v>3510.3</v>
      </c>
      <c r="J493" s="668">
        <v>1</v>
      </c>
      <c r="K493" s="669">
        <v>3510.3</v>
      </c>
    </row>
    <row r="494" spans="1:11" ht="14.4" customHeight="1" x14ac:dyDescent="0.3">
      <c r="A494" s="664" t="s">
        <v>548</v>
      </c>
      <c r="B494" s="665" t="s">
        <v>549</v>
      </c>
      <c r="C494" s="666" t="s">
        <v>3306</v>
      </c>
      <c r="D494" s="667" t="s">
        <v>5499</v>
      </c>
      <c r="E494" s="666" t="s">
        <v>5500</v>
      </c>
      <c r="F494" s="667" t="s">
        <v>5501</v>
      </c>
      <c r="G494" s="666" t="s">
        <v>4077</v>
      </c>
      <c r="H494" s="666" t="s">
        <v>4078</v>
      </c>
      <c r="I494" s="668">
        <v>1044.008</v>
      </c>
      <c r="J494" s="668">
        <v>17</v>
      </c>
      <c r="K494" s="669">
        <v>17748.13</v>
      </c>
    </row>
    <row r="495" spans="1:11" ht="14.4" customHeight="1" x14ac:dyDescent="0.3">
      <c r="A495" s="664" t="s">
        <v>548</v>
      </c>
      <c r="B495" s="665" t="s">
        <v>549</v>
      </c>
      <c r="C495" s="666" t="s">
        <v>3306</v>
      </c>
      <c r="D495" s="667" t="s">
        <v>5499</v>
      </c>
      <c r="E495" s="666" t="s">
        <v>5500</v>
      </c>
      <c r="F495" s="667" t="s">
        <v>5501</v>
      </c>
      <c r="G495" s="666" t="s">
        <v>4079</v>
      </c>
      <c r="H495" s="666" t="s">
        <v>4080</v>
      </c>
      <c r="I495" s="668">
        <v>11408</v>
      </c>
      <c r="J495" s="668">
        <v>6</v>
      </c>
      <c r="K495" s="669">
        <v>68448</v>
      </c>
    </row>
    <row r="496" spans="1:11" ht="14.4" customHeight="1" x14ac:dyDescent="0.3">
      <c r="A496" s="664" t="s">
        <v>548</v>
      </c>
      <c r="B496" s="665" t="s">
        <v>549</v>
      </c>
      <c r="C496" s="666" t="s">
        <v>3306</v>
      </c>
      <c r="D496" s="667" t="s">
        <v>5499</v>
      </c>
      <c r="E496" s="666" t="s">
        <v>5500</v>
      </c>
      <c r="F496" s="667" t="s">
        <v>5501</v>
      </c>
      <c r="G496" s="666" t="s">
        <v>4081</v>
      </c>
      <c r="H496" s="666" t="s">
        <v>4082</v>
      </c>
      <c r="I496" s="668">
        <v>1856.1</v>
      </c>
      <c r="J496" s="668">
        <v>5</v>
      </c>
      <c r="K496" s="669">
        <v>9280.5</v>
      </c>
    </row>
    <row r="497" spans="1:11" ht="14.4" customHeight="1" x14ac:dyDescent="0.3">
      <c r="A497" s="664" t="s">
        <v>548</v>
      </c>
      <c r="B497" s="665" t="s">
        <v>549</v>
      </c>
      <c r="C497" s="666" t="s">
        <v>3306</v>
      </c>
      <c r="D497" s="667" t="s">
        <v>5499</v>
      </c>
      <c r="E497" s="666" t="s">
        <v>5500</v>
      </c>
      <c r="F497" s="667" t="s">
        <v>5501</v>
      </c>
      <c r="G497" s="666" t="s">
        <v>4081</v>
      </c>
      <c r="H497" s="666" t="s">
        <v>4083</v>
      </c>
      <c r="I497" s="668">
        <v>1856.1000000000001</v>
      </c>
      <c r="J497" s="668">
        <v>11</v>
      </c>
      <c r="K497" s="669">
        <v>20417.099999999999</v>
      </c>
    </row>
    <row r="498" spans="1:11" ht="14.4" customHeight="1" x14ac:dyDescent="0.3">
      <c r="A498" s="664" t="s">
        <v>548</v>
      </c>
      <c r="B498" s="665" t="s">
        <v>549</v>
      </c>
      <c r="C498" s="666" t="s">
        <v>3306</v>
      </c>
      <c r="D498" s="667" t="s">
        <v>5499</v>
      </c>
      <c r="E498" s="666" t="s">
        <v>5500</v>
      </c>
      <c r="F498" s="667" t="s">
        <v>5501</v>
      </c>
      <c r="G498" s="666" t="s">
        <v>4084</v>
      </c>
      <c r="H498" s="666" t="s">
        <v>4085</v>
      </c>
      <c r="I498" s="668">
        <v>1385.75</v>
      </c>
      <c r="J498" s="668">
        <v>2</v>
      </c>
      <c r="K498" s="669">
        <v>2771.5</v>
      </c>
    </row>
    <row r="499" spans="1:11" ht="14.4" customHeight="1" x14ac:dyDescent="0.3">
      <c r="A499" s="664" t="s">
        <v>548</v>
      </c>
      <c r="B499" s="665" t="s">
        <v>549</v>
      </c>
      <c r="C499" s="666" t="s">
        <v>3306</v>
      </c>
      <c r="D499" s="667" t="s">
        <v>5499</v>
      </c>
      <c r="E499" s="666" t="s">
        <v>5500</v>
      </c>
      <c r="F499" s="667" t="s">
        <v>5501</v>
      </c>
      <c r="G499" s="666" t="s">
        <v>4086</v>
      </c>
      <c r="H499" s="666" t="s">
        <v>4087</v>
      </c>
      <c r="I499" s="668">
        <v>474.35000000000008</v>
      </c>
      <c r="J499" s="668">
        <v>3</v>
      </c>
      <c r="K499" s="669">
        <v>1423.0500000000002</v>
      </c>
    </row>
    <row r="500" spans="1:11" ht="14.4" customHeight="1" x14ac:dyDescent="0.3">
      <c r="A500" s="664" t="s">
        <v>548</v>
      </c>
      <c r="B500" s="665" t="s">
        <v>549</v>
      </c>
      <c r="C500" s="666" t="s">
        <v>3306</v>
      </c>
      <c r="D500" s="667" t="s">
        <v>5499</v>
      </c>
      <c r="E500" s="666" t="s">
        <v>5500</v>
      </c>
      <c r="F500" s="667" t="s">
        <v>5501</v>
      </c>
      <c r="G500" s="666" t="s">
        <v>4088</v>
      </c>
      <c r="H500" s="666" t="s">
        <v>4089</v>
      </c>
      <c r="I500" s="668">
        <v>454.16</v>
      </c>
      <c r="J500" s="668">
        <v>20</v>
      </c>
      <c r="K500" s="669">
        <v>9083.2999999999993</v>
      </c>
    </row>
    <row r="501" spans="1:11" ht="14.4" customHeight="1" x14ac:dyDescent="0.3">
      <c r="A501" s="664" t="s">
        <v>548</v>
      </c>
      <c r="B501" s="665" t="s">
        <v>549</v>
      </c>
      <c r="C501" s="666" t="s">
        <v>3306</v>
      </c>
      <c r="D501" s="667" t="s">
        <v>5499</v>
      </c>
      <c r="E501" s="666" t="s">
        <v>5500</v>
      </c>
      <c r="F501" s="667" t="s">
        <v>5501</v>
      </c>
      <c r="G501" s="666" t="s">
        <v>4090</v>
      </c>
      <c r="H501" s="666" t="s">
        <v>4091</v>
      </c>
      <c r="I501" s="668">
        <v>694.21</v>
      </c>
      <c r="J501" s="668">
        <v>2</v>
      </c>
      <c r="K501" s="669">
        <v>1388.42</v>
      </c>
    </row>
    <row r="502" spans="1:11" ht="14.4" customHeight="1" x14ac:dyDescent="0.3">
      <c r="A502" s="664" t="s">
        <v>548</v>
      </c>
      <c r="B502" s="665" t="s">
        <v>549</v>
      </c>
      <c r="C502" s="666" t="s">
        <v>3306</v>
      </c>
      <c r="D502" s="667" t="s">
        <v>5499</v>
      </c>
      <c r="E502" s="666" t="s">
        <v>5500</v>
      </c>
      <c r="F502" s="667" t="s">
        <v>5501</v>
      </c>
      <c r="G502" s="666" t="s">
        <v>4092</v>
      </c>
      <c r="H502" s="666" t="s">
        <v>4093</v>
      </c>
      <c r="I502" s="668">
        <v>2162</v>
      </c>
      <c r="J502" s="668">
        <v>2</v>
      </c>
      <c r="K502" s="669">
        <v>4324</v>
      </c>
    </row>
    <row r="503" spans="1:11" ht="14.4" customHeight="1" x14ac:dyDescent="0.3">
      <c r="A503" s="664" t="s">
        <v>548</v>
      </c>
      <c r="B503" s="665" t="s">
        <v>549</v>
      </c>
      <c r="C503" s="666" t="s">
        <v>3306</v>
      </c>
      <c r="D503" s="667" t="s">
        <v>5499</v>
      </c>
      <c r="E503" s="666" t="s">
        <v>5500</v>
      </c>
      <c r="F503" s="667" t="s">
        <v>5501</v>
      </c>
      <c r="G503" s="666" t="s">
        <v>4092</v>
      </c>
      <c r="H503" s="666" t="s">
        <v>4094</v>
      </c>
      <c r="I503" s="668">
        <v>2162</v>
      </c>
      <c r="J503" s="668">
        <v>2</v>
      </c>
      <c r="K503" s="669">
        <v>4324</v>
      </c>
    </row>
    <row r="504" spans="1:11" ht="14.4" customHeight="1" x14ac:dyDescent="0.3">
      <c r="A504" s="664" t="s">
        <v>548</v>
      </c>
      <c r="B504" s="665" t="s">
        <v>549</v>
      </c>
      <c r="C504" s="666" t="s">
        <v>3306</v>
      </c>
      <c r="D504" s="667" t="s">
        <v>5499</v>
      </c>
      <c r="E504" s="666" t="s">
        <v>5500</v>
      </c>
      <c r="F504" s="667" t="s">
        <v>5501</v>
      </c>
      <c r="G504" s="666" t="s">
        <v>4095</v>
      </c>
      <c r="H504" s="666" t="s">
        <v>4096</v>
      </c>
      <c r="I504" s="668">
        <v>977.9375</v>
      </c>
      <c r="J504" s="668">
        <v>4</v>
      </c>
      <c r="K504" s="669">
        <v>3911.75</v>
      </c>
    </row>
    <row r="505" spans="1:11" ht="14.4" customHeight="1" x14ac:dyDescent="0.3">
      <c r="A505" s="664" t="s">
        <v>548</v>
      </c>
      <c r="B505" s="665" t="s">
        <v>549</v>
      </c>
      <c r="C505" s="666" t="s">
        <v>3306</v>
      </c>
      <c r="D505" s="667" t="s">
        <v>5499</v>
      </c>
      <c r="E505" s="666" t="s">
        <v>5500</v>
      </c>
      <c r="F505" s="667" t="s">
        <v>5501</v>
      </c>
      <c r="G505" s="666" t="s">
        <v>4097</v>
      </c>
      <c r="H505" s="666" t="s">
        <v>4098</v>
      </c>
      <c r="I505" s="668">
        <v>804.07999999999993</v>
      </c>
      <c r="J505" s="668">
        <v>3</v>
      </c>
      <c r="K505" s="669">
        <v>2412.2399999999998</v>
      </c>
    </row>
    <row r="506" spans="1:11" ht="14.4" customHeight="1" x14ac:dyDescent="0.3">
      <c r="A506" s="664" t="s">
        <v>548</v>
      </c>
      <c r="B506" s="665" t="s">
        <v>549</v>
      </c>
      <c r="C506" s="666" t="s">
        <v>3306</v>
      </c>
      <c r="D506" s="667" t="s">
        <v>5499</v>
      </c>
      <c r="E506" s="666" t="s">
        <v>5500</v>
      </c>
      <c r="F506" s="667" t="s">
        <v>5501</v>
      </c>
      <c r="G506" s="666" t="s">
        <v>4099</v>
      </c>
      <c r="H506" s="666" t="s">
        <v>4100</v>
      </c>
      <c r="I506" s="668">
        <v>943</v>
      </c>
      <c r="J506" s="668">
        <v>12</v>
      </c>
      <c r="K506" s="669">
        <v>11316</v>
      </c>
    </row>
    <row r="507" spans="1:11" ht="14.4" customHeight="1" x14ac:dyDescent="0.3">
      <c r="A507" s="664" t="s">
        <v>548</v>
      </c>
      <c r="B507" s="665" t="s">
        <v>549</v>
      </c>
      <c r="C507" s="666" t="s">
        <v>3306</v>
      </c>
      <c r="D507" s="667" t="s">
        <v>5499</v>
      </c>
      <c r="E507" s="666" t="s">
        <v>5500</v>
      </c>
      <c r="F507" s="667" t="s">
        <v>5501</v>
      </c>
      <c r="G507" s="666" t="s">
        <v>4101</v>
      </c>
      <c r="H507" s="666" t="s">
        <v>4102</v>
      </c>
      <c r="I507" s="668">
        <v>1552.5</v>
      </c>
      <c r="J507" s="668">
        <v>5</v>
      </c>
      <c r="K507" s="669">
        <v>7762.5</v>
      </c>
    </row>
    <row r="508" spans="1:11" ht="14.4" customHeight="1" x14ac:dyDescent="0.3">
      <c r="A508" s="664" t="s">
        <v>548</v>
      </c>
      <c r="B508" s="665" t="s">
        <v>549</v>
      </c>
      <c r="C508" s="666" t="s">
        <v>3306</v>
      </c>
      <c r="D508" s="667" t="s">
        <v>5499</v>
      </c>
      <c r="E508" s="666" t="s">
        <v>5500</v>
      </c>
      <c r="F508" s="667" t="s">
        <v>5501</v>
      </c>
      <c r="G508" s="666" t="s">
        <v>4103</v>
      </c>
      <c r="H508" s="666" t="s">
        <v>4104</v>
      </c>
      <c r="I508" s="668">
        <v>8249.2199999999993</v>
      </c>
      <c r="J508" s="668">
        <v>1</v>
      </c>
      <c r="K508" s="669">
        <v>8249.2199999999993</v>
      </c>
    </row>
    <row r="509" spans="1:11" ht="14.4" customHeight="1" x14ac:dyDescent="0.3">
      <c r="A509" s="664" t="s">
        <v>548</v>
      </c>
      <c r="B509" s="665" t="s">
        <v>549</v>
      </c>
      <c r="C509" s="666" t="s">
        <v>3306</v>
      </c>
      <c r="D509" s="667" t="s">
        <v>5499</v>
      </c>
      <c r="E509" s="666" t="s">
        <v>5500</v>
      </c>
      <c r="F509" s="667" t="s">
        <v>5501</v>
      </c>
      <c r="G509" s="666" t="s">
        <v>4105</v>
      </c>
      <c r="H509" s="666" t="s">
        <v>4106</v>
      </c>
      <c r="I509" s="668">
        <v>3795</v>
      </c>
      <c r="J509" s="668">
        <v>5</v>
      </c>
      <c r="K509" s="669">
        <v>18975</v>
      </c>
    </row>
    <row r="510" spans="1:11" ht="14.4" customHeight="1" x14ac:dyDescent="0.3">
      <c r="A510" s="664" t="s">
        <v>548</v>
      </c>
      <c r="B510" s="665" t="s">
        <v>549</v>
      </c>
      <c r="C510" s="666" t="s">
        <v>3306</v>
      </c>
      <c r="D510" s="667" t="s">
        <v>5499</v>
      </c>
      <c r="E510" s="666" t="s">
        <v>5500</v>
      </c>
      <c r="F510" s="667" t="s">
        <v>5501</v>
      </c>
      <c r="G510" s="666" t="s">
        <v>4107</v>
      </c>
      <c r="H510" s="666" t="s">
        <v>4108</v>
      </c>
      <c r="I510" s="668">
        <v>527.85000000000014</v>
      </c>
      <c r="J510" s="668">
        <v>14</v>
      </c>
      <c r="K510" s="669">
        <v>7389.9000000000024</v>
      </c>
    </row>
    <row r="511" spans="1:11" ht="14.4" customHeight="1" x14ac:dyDescent="0.3">
      <c r="A511" s="664" t="s">
        <v>548</v>
      </c>
      <c r="B511" s="665" t="s">
        <v>549</v>
      </c>
      <c r="C511" s="666" t="s">
        <v>3306</v>
      </c>
      <c r="D511" s="667" t="s">
        <v>5499</v>
      </c>
      <c r="E511" s="666" t="s">
        <v>5500</v>
      </c>
      <c r="F511" s="667" t="s">
        <v>5501</v>
      </c>
      <c r="G511" s="666" t="s">
        <v>4109</v>
      </c>
      <c r="H511" s="666" t="s">
        <v>4110</v>
      </c>
      <c r="I511" s="668">
        <v>3795</v>
      </c>
      <c r="J511" s="668">
        <v>2</v>
      </c>
      <c r="K511" s="669">
        <v>7590</v>
      </c>
    </row>
    <row r="512" spans="1:11" ht="14.4" customHeight="1" x14ac:dyDescent="0.3">
      <c r="A512" s="664" t="s">
        <v>548</v>
      </c>
      <c r="B512" s="665" t="s">
        <v>549</v>
      </c>
      <c r="C512" s="666" t="s">
        <v>3306</v>
      </c>
      <c r="D512" s="667" t="s">
        <v>5499</v>
      </c>
      <c r="E512" s="666" t="s">
        <v>5500</v>
      </c>
      <c r="F512" s="667" t="s">
        <v>5501</v>
      </c>
      <c r="G512" s="666" t="s">
        <v>4111</v>
      </c>
      <c r="H512" s="666" t="s">
        <v>4112</v>
      </c>
      <c r="I512" s="668">
        <v>3859.2</v>
      </c>
      <c r="J512" s="668">
        <v>1</v>
      </c>
      <c r="K512" s="669">
        <v>3859.2</v>
      </c>
    </row>
    <row r="513" spans="1:11" ht="14.4" customHeight="1" x14ac:dyDescent="0.3">
      <c r="A513" s="664" t="s">
        <v>548</v>
      </c>
      <c r="B513" s="665" t="s">
        <v>549</v>
      </c>
      <c r="C513" s="666" t="s">
        <v>3306</v>
      </c>
      <c r="D513" s="667" t="s">
        <v>5499</v>
      </c>
      <c r="E513" s="666" t="s">
        <v>5500</v>
      </c>
      <c r="F513" s="667" t="s">
        <v>5501</v>
      </c>
      <c r="G513" s="666" t="s">
        <v>4113</v>
      </c>
      <c r="H513" s="666" t="s">
        <v>4114</v>
      </c>
      <c r="I513" s="668">
        <v>3795</v>
      </c>
      <c r="J513" s="668">
        <v>3</v>
      </c>
      <c r="K513" s="669">
        <v>11385</v>
      </c>
    </row>
    <row r="514" spans="1:11" ht="14.4" customHeight="1" x14ac:dyDescent="0.3">
      <c r="A514" s="664" t="s">
        <v>548</v>
      </c>
      <c r="B514" s="665" t="s">
        <v>549</v>
      </c>
      <c r="C514" s="666" t="s">
        <v>3306</v>
      </c>
      <c r="D514" s="667" t="s">
        <v>5499</v>
      </c>
      <c r="E514" s="666" t="s">
        <v>5500</v>
      </c>
      <c r="F514" s="667" t="s">
        <v>5501</v>
      </c>
      <c r="G514" s="666" t="s">
        <v>4115</v>
      </c>
      <c r="H514" s="666" t="s">
        <v>4116</v>
      </c>
      <c r="I514" s="668">
        <v>532.66499999999996</v>
      </c>
      <c r="J514" s="668">
        <v>2</v>
      </c>
      <c r="K514" s="669">
        <v>1065.33</v>
      </c>
    </row>
    <row r="515" spans="1:11" ht="14.4" customHeight="1" x14ac:dyDescent="0.3">
      <c r="A515" s="664" t="s">
        <v>548</v>
      </c>
      <c r="B515" s="665" t="s">
        <v>549</v>
      </c>
      <c r="C515" s="666" t="s">
        <v>3306</v>
      </c>
      <c r="D515" s="667" t="s">
        <v>5499</v>
      </c>
      <c r="E515" s="666" t="s">
        <v>5500</v>
      </c>
      <c r="F515" s="667" t="s">
        <v>5501</v>
      </c>
      <c r="G515" s="666" t="s">
        <v>4117</v>
      </c>
      <c r="H515" s="666" t="s">
        <v>4118</v>
      </c>
      <c r="I515" s="668">
        <v>1385.75</v>
      </c>
      <c r="J515" s="668">
        <v>2</v>
      </c>
      <c r="K515" s="669">
        <v>2771.5</v>
      </c>
    </row>
    <row r="516" spans="1:11" ht="14.4" customHeight="1" x14ac:dyDescent="0.3">
      <c r="A516" s="664" t="s">
        <v>548</v>
      </c>
      <c r="B516" s="665" t="s">
        <v>549</v>
      </c>
      <c r="C516" s="666" t="s">
        <v>3306</v>
      </c>
      <c r="D516" s="667" t="s">
        <v>5499</v>
      </c>
      <c r="E516" s="666" t="s">
        <v>5500</v>
      </c>
      <c r="F516" s="667" t="s">
        <v>5501</v>
      </c>
      <c r="G516" s="666" t="s">
        <v>4119</v>
      </c>
      <c r="H516" s="666" t="s">
        <v>4120</v>
      </c>
      <c r="I516" s="668">
        <v>11408</v>
      </c>
      <c r="J516" s="668">
        <v>7</v>
      </c>
      <c r="K516" s="669">
        <v>79856</v>
      </c>
    </row>
    <row r="517" spans="1:11" ht="14.4" customHeight="1" x14ac:dyDescent="0.3">
      <c r="A517" s="664" t="s">
        <v>548</v>
      </c>
      <c r="B517" s="665" t="s">
        <v>549</v>
      </c>
      <c r="C517" s="666" t="s">
        <v>3306</v>
      </c>
      <c r="D517" s="667" t="s">
        <v>5499</v>
      </c>
      <c r="E517" s="666" t="s">
        <v>5500</v>
      </c>
      <c r="F517" s="667" t="s">
        <v>5501</v>
      </c>
      <c r="G517" s="666" t="s">
        <v>4121</v>
      </c>
      <c r="H517" s="666" t="s">
        <v>4122</v>
      </c>
      <c r="I517" s="668">
        <v>1210.8</v>
      </c>
      <c r="J517" s="668">
        <v>7</v>
      </c>
      <c r="K517" s="669">
        <v>8475.5999999999985</v>
      </c>
    </row>
    <row r="518" spans="1:11" ht="14.4" customHeight="1" x14ac:dyDescent="0.3">
      <c r="A518" s="664" t="s">
        <v>548</v>
      </c>
      <c r="B518" s="665" t="s">
        <v>549</v>
      </c>
      <c r="C518" s="666" t="s">
        <v>3306</v>
      </c>
      <c r="D518" s="667" t="s">
        <v>5499</v>
      </c>
      <c r="E518" s="666" t="s">
        <v>5500</v>
      </c>
      <c r="F518" s="667" t="s">
        <v>5501</v>
      </c>
      <c r="G518" s="666" t="s">
        <v>4123</v>
      </c>
      <c r="H518" s="666" t="s">
        <v>4124</v>
      </c>
      <c r="I518" s="668">
        <v>327.05500000000001</v>
      </c>
      <c r="J518" s="668">
        <v>5</v>
      </c>
      <c r="K518" s="669">
        <v>1635.26</v>
      </c>
    </row>
    <row r="519" spans="1:11" ht="14.4" customHeight="1" x14ac:dyDescent="0.3">
      <c r="A519" s="664" t="s">
        <v>548</v>
      </c>
      <c r="B519" s="665" t="s">
        <v>549</v>
      </c>
      <c r="C519" s="666" t="s">
        <v>3306</v>
      </c>
      <c r="D519" s="667" t="s">
        <v>5499</v>
      </c>
      <c r="E519" s="666" t="s">
        <v>5500</v>
      </c>
      <c r="F519" s="667" t="s">
        <v>5501</v>
      </c>
      <c r="G519" s="666" t="s">
        <v>4125</v>
      </c>
      <c r="H519" s="666" t="s">
        <v>4126</v>
      </c>
      <c r="I519" s="668">
        <v>8144.165</v>
      </c>
      <c r="J519" s="668">
        <v>2</v>
      </c>
      <c r="K519" s="669">
        <v>16288.33</v>
      </c>
    </row>
    <row r="520" spans="1:11" ht="14.4" customHeight="1" x14ac:dyDescent="0.3">
      <c r="A520" s="664" t="s">
        <v>548</v>
      </c>
      <c r="B520" s="665" t="s">
        <v>549</v>
      </c>
      <c r="C520" s="666" t="s">
        <v>3306</v>
      </c>
      <c r="D520" s="667" t="s">
        <v>5499</v>
      </c>
      <c r="E520" s="666" t="s">
        <v>5500</v>
      </c>
      <c r="F520" s="667" t="s">
        <v>5501</v>
      </c>
      <c r="G520" s="666" t="s">
        <v>4127</v>
      </c>
      <c r="H520" s="666" t="s">
        <v>4128</v>
      </c>
      <c r="I520" s="668">
        <v>1350.5033333333333</v>
      </c>
      <c r="J520" s="668">
        <v>3</v>
      </c>
      <c r="K520" s="669">
        <v>4051.51</v>
      </c>
    </row>
    <row r="521" spans="1:11" ht="14.4" customHeight="1" x14ac:dyDescent="0.3">
      <c r="A521" s="664" t="s">
        <v>548</v>
      </c>
      <c r="B521" s="665" t="s">
        <v>549</v>
      </c>
      <c r="C521" s="666" t="s">
        <v>3306</v>
      </c>
      <c r="D521" s="667" t="s">
        <v>5499</v>
      </c>
      <c r="E521" s="666" t="s">
        <v>5500</v>
      </c>
      <c r="F521" s="667" t="s">
        <v>5501</v>
      </c>
      <c r="G521" s="666" t="s">
        <v>4129</v>
      </c>
      <c r="H521" s="666" t="s">
        <v>4130</v>
      </c>
      <c r="I521" s="668">
        <v>4600</v>
      </c>
      <c r="J521" s="668">
        <v>3</v>
      </c>
      <c r="K521" s="669">
        <v>13800</v>
      </c>
    </row>
    <row r="522" spans="1:11" ht="14.4" customHeight="1" x14ac:dyDescent="0.3">
      <c r="A522" s="664" t="s">
        <v>548</v>
      </c>
      <c r="B522" s="665" t="s">
        <v>549</v>
      </c>
      <c r="C522" s="666" t="s">
        <v>3306</v>
      </c>
      <c r="D522" s="667" t="s">
        <v>5499</v>
      </c>
      <c r="E522" s="666" t="s">
        <v>5500</v>
      </c>
      <c r="F522" s="667" t="s">
        <v>5501</v>
      </c>
      <c r="G522" s="666" t="s">
        <v>4131</v>
      </c>
      <c r="H522" s="666" t="s">
        <v>4132</v>
      </c>
      <c r="I522" s="668">
        <v>5409.6</v>
      </c>
      <c r="J522" s="668">
        <v>3</v>
      </c>
      <c r="K522" s="669">
        <v>16228.800000000001</v>
      </c>
    </row>
    <row r="523" spans="1:11" ht="14.4" customHeight="1" x14ac:dyDescent="0.3">
      <c r="A523" s="664" t="s">
        <v>548</v>
      </c>
      <c r="B523" s="665" t="s">
        <v>549</v>
      </c>
      <c r="C523" s="666" t="s">
        <v>3306</v>
      </c>
      <c r="D523" s="667" t="s">
        <v>5499</v>
      </c>
      <c r="E523" s="666" t="s">
        <v>5500</v>
      </c>
      <c r="F523" s="667" t="s">
        <v>5501</v>
      </c>
      <c r="G523" s="666" t="s">
        <v>4133</v>
      </c>
      <c r="H523" s="666" t="s">
        <v>4134</v>
      </c>
      <c r="I523" s="668">
        <v>8249.2000000000007</v>
      </c>
      <c r="J523" s="668">
        <v>1</v>
      </c>
      <c r="K523" s="669">
        <v>8249.2000000000007</v>
      </c>
    </row>
    <row r="524" spans="1:11" ht="14.4" customHeight="1" x14ac:dyDescent="0.3">
      <c r="A524" s="664" t="s">
        <v>548</v>
      </c>
      <c r="B524" s="665" t="s">
        <v>549</v>
      </c>
      <c r="C524" s="666" t="s">
        <v>3306</v>
      </c>
      <c r="D524" s="667" t="s">
        <v>5499</v>
      </c>
      <c r="E524" s="666" t="s">
        <v>5500</v>
      </c>
      <c r="F524" s="667" t="s">
        <v>5501</v>
      </c>
      <c r="G524" s="666" t="s">
        <v>4135</v>
      </c>
      <c r="H524" s="666" t="s">
        <v>4136</v>
      </c>
      <c r="I524" s="668">
        <v>9028.9349999999995</v>
      </c>
      <c r="J524" s="668">
        <v>2</v>
      </c>
      <c r="K524" s="669">
        <v>18057.87</v>
      </c>
    </row>
    <row r="525" spans="1:11" ht="14.4" customHeight="1" x14ac:dyDescent="0.3">
      <c r="A525" s="664" t="s">
        <v>548</v>
      </c>
      <c r="B525" s="665" t="s">
        <v>549</v>
      </c>
      <c r="C525" s="666" t="s">
        <v>3306</v>
      </c>
      <c r="D525" s="667" t="s">
        <v>5499</v>
      </c>
      <c r="E525" s="666" t="s">
        <v>5500</v>
      </c>
      <c r="F525" s="667" t="s">
        <v>5501</v>
      </c>
      <c r="G525" s="666" t="s">
        <v>4137</v>
      </c>
      <c r="H525" s="666" t="s">
        <v>4138</v>
      </c>
      <c r="I525" s="668">
        <v>80.680000000000007</v>
      </c>
      <c r="J525" s="668">
        <v>50</v>
      </c>
      <c r="K525" s="669">
        <v>4034.2</v>
      </c>
    </row>
    <row r="526" spans="1:11" ht="14.4" customHeight="1" x14ac:dyDescent="0.3">
      <c r="A526" s="664" t="s">
        <v>548</v>
      </c>
      <c r="B526" s="665" t="s">
        <v>549</v>
      </c>
      <c r="C526" s="666" t="s">
        <v>3306</v>
      </c>
      <c r="D526" s="667" t="s">
        <v>5499</v>
      </c>
      <c r="E526" s="666" t="s">
        <v>5500</v>
      </c>
      <c r="F526" s="667" t="s">
        <v>5501</v>
      </c>
      <c r="G526" s="666" t="s">
        <v>4139</v>
      </c>
      <c r="H526" s="666" t="s">
        <v>4140</v>
      </c>
      <c r="I526" s="668">
        <v>4600</v>
      </c>
      <c r="J526" s="668">
        <v>5</v>
      </c>
      <c r="K526" s="669">
        <v>23000</v>
      </c>
    </row>
    <row r="527" spans="1:11" ht="14.4" customHeight="1" x14ac:dyDescent="0.3">
      <c r="A527" s="664" t="s">
        <v>548</v>
      </c>
      <c r="B527" s="665" t="s">
        <v>549</v>
      </c>
      <c r="C527" s="666" t="s">
        <v>3306</v>
      </c>
      <c r="D527" s="667" t="s">
        <v>5499</v>
      </c>
      <c r="E527" s="666" t="s">
        <v>5500</v>
      </c>
      <c r="F527" s="667" t="s">
        <v>5501</v>
      </c>
      <c r="G527" s="666" t="s">
        <v>4141</v>
      </c>
      <c r="H527" s="666" t="s">
        <v>4142</v>
      </c>
      <c r="I527" s="668">
        <v>3859.1849999999999</v>
      </c>
      <c r="J527" s="668">
        <v>2</v>
      </c>
      <c r="K527" s="669">
        <v>7718.37</v>
      </c>
    </row>
    <row r="528" spans="1:11" ht="14.4" customHeight="1" x14ac:dyDescent="0.3">
      <c r="A528" s="664" t="s">
        <v>548</v>
      </c>
      <c r="B528" s="665" t="s">
        <v>549</v>
      </c>
      <c r="C528" s="666" t="s">
        <v>3306</v>
      </c>
      <c r="D528" s="667" t="s">
        <v>5499</v>
      </c>
      <c r="E528" s="666" t="s">
        <v>5500</v>
      </c>
      <c r="F528" s="667" t="s">
        <v>5501</v>
      </c>
      <c r="G528" s="666" t="s">
        <v>4143</v>
      </c>
      <c r="H528" s="666" t="s">
        <v>4144</v>
      </c>
      <c r="I528" s="668">
        <v>977.94666666666672</v>
      </c>
      <c r="J528" s="668">
        <v>4</v>
      </c>
      <c r="K528" s="669">
        <v>3911.78</v>
      </c>
    </row>
    <row r="529" spans="1:11" ht="14.4" customHeight="1" x14ac:dyDescent="0.3">
      <c r="A529" s="664" t="s">
        <v>548</v>
      </c>
      <c r="B529" s="665" t="s">
        <v>549</v>
      </c>
      <c r="C529" s="666" t="s">
        <v>3306</v>
      </c>
      <c r="D529" s="667" t="s">
        <v>5499</v>
      </c>
      <c r="E529" s="666" t="s">
        <v>5500</v>
      </c>
      <c r="F529" s="667" t="s">
        <v>5501</v>
      </c>
      <c r="G529" s="666" t="s">
        <v>4145</v>
      </c>
      <c r="H529" s="666" t="s">
        <v>4146</v>
      </c>
      <c r="I529" s="668">
        <v>1363.4</v>
      </c>
      <c r="J529" s="668">
        <v>1</v>
      </c>
      <c r="K529" s="669">
        <v>1363.4</v>
      </c>
    </row>
    <row r="530" spans="1:11" ht="14.4" customHeight="1" x14ac:dyDescent="0.3">
      <c r="A530" s="664" t="s">
        <v>548</v>
      </c>
      <c r="B530" s="665" t="s">
        <v>549</v>
      </c>
      <c r="C530" s="666" t="s">
        <v>3306</v>
      </c>
      <c r="D530" s="667" t="s">
        <v>5499</v>
      </c>
      <c r="E530" s="666" t="s">
        <v>5500</v>
      </c>
      <c r="F530" s="667" t="s">
        <v>5501</v>
      </c>
      <c r="G530" s="666" t="s">
        <v>4147</v>
      </c>
      <c r="H530" s="666" t="s">
        <v>4148</v>
      </c>
      <c r="I530" s="668">
        <v>943</v>
      </c>
      <c r="J530" s="668">
        <v>3</v>
      </c>
      <c r="K530" s="669">
        <v>2829</v>
      </c>
    </row>
    <row r="531" spans="1:11" ht="14.4" customHeight="1" x14ac:dyDescent="0.3">
      <c r="A531" s="664" t="s">
        <v>548</v>
      </c>
      <c r="B531" s="665" t="s">
        <v>549</v>
      </c>
      <c r="C531" s="666" t="s">
        <v>3306</v>
      </c>
      <c r="D531" s="667" t="s">
        <v>5499</v>
      </c>
      <c r="E531" s="666" t="s">
        <v>5500</v>
      </c>
      <c r="F531" s="667" t="s">
        <v>5501</v>
      </c>
      <c r="G531" s="666" t="s">
        <v>4149</v>
      </c>
      <c r="H531" s="666" t="s">
        <v>4150</v>
      </c>
      <c r="I531" s="668">
        <v>85.56</v>
      </c>
      <c r="J531" s="668">
        <v>40</v>
      </c>
      <c r="K531" s="669">
        <v>3422.4</v>
      </c>
    </row>
    <row r="532" spans="1:11" ht="14.4" customHeight="1" x14ac:dyDescent="0.3">
      <c r="A532" s="664" t="s">
        <v>548</v>
      </c>
      <c r="B532" s="665" t="s">
        <v>549</v>
      </c>
      <c r="C532" s="666" t="s">
        <v>3306</v>
      </c>
      <c r="D532" s="667" t="s">
        <v>5499</v>
      </c>
      <c r="E532" s="666" t="s">
        <v>5500</v>
      </c>
      <c r="F532" s="667" t="s">
        <v>5501</v>
      </c>
      <c r="G532" s="666" t="s">
        <v>4151</v>
      </c>
      <c r="H532" s="666" t="s">
        <v>4152</v>
      </c>
      <c r="I532" s="668">
        <v>405.05333333333328</v>
      </c>
      <c r="J532" s="668">
        <v>3</v>
      </c>
      <c r="K532" s="669">
        <v>1215.1599999999999</v>
      </c>
    </row>
    <row r="533" spans="1:11" ht="14.4" customHeight="1" x14ac:dyDescent="0.3">
      <c r="A533" s="664" t="s">
        <v>548</v>
      </c>
      <c r="B533" s="665" t="s">
        <v>549</v>
      </c>
      <c r="C533" s="666" t="s">
        <v>3306</v>
      </c>
      <c r="D533" s="667" t="s">
        <v>5499</v>
      </c>
      <c r="E533" s="666" t="s">
        <v>5500</v>
      </c>
      <c r="F533" s="667" t="s">
        <v>5501</v>
      </c>
      <c r="G533" s="666" t="s">
        <v>4153</v>
      </c>
      <c r="H533" s="666" t="s">
        <v>4154</v>
      </c>
      <c r="I533" s="668">
        <v>1348.32</v>
      </c>
      <c r="J533" s="668">
        <v>2</v>
      </c>
      <c r="K533" s="669">
        <v>2696.64</v>
      </c>
    </row>
    <row r="534" spans="1:11" ht="14.4" customHeight="1" x14ac:dyDescent="0.3">
      <c r="A534" s="664" t="s">
        <v>548</v>
      </c>
      <c r="B534" s="665" t="s">
        <v>549</v>
      </c>
      <c r="C534" s="666" t="s">
        <v>3306</v>
      </c>
      <c r="D534" s="667" t="s">
        <v>5499</v>
      </c>
      <c r="E534" s="666" t="s">
        <v>5500</v>
      </c>
      <c r="F534" s="667" t="s">
        <v>5501</v>
      </c>
      <c r="G534" s="666" t="s">
        <v>4155</v>
      </c>
      <c r="H534" s="666" t="s">
        <v>4156</v>
      </c>
      <c r="I534" s="668">
        <v>1350.5</v>
      </c>
      <c r="J534" s="668">
        <v>2</v>
      </c>
      <c r="K534" s="669">
        <v>2701</v>
      </c>
    </row>
    <row r="535" spans="1:11" ht="14.4" customHeight="1" x14ac:dyDescent="0.3">
      <c r="A535" s="664" t="s">
        <v>548</v>
      </c>
      <c r="B535" s="665" t="s">
        <v>549</v>
      </c>
      <c r="C535" s="666" t="s">
        <v>3306</v>
      </c>
      <c r="D535" s="667" t="s">
        <v>5499</v>
      </c>
      <c r="E535" s="666" t="s">
        <v>5500</v>
      </c>
      <c r="F535" s="667" t="s">
        <v>5501</v>
      </c>
      <c r="G535" s="666" t="s">
        <v>4157</v>
      </c>
      <c r="H535" s="666" t="s">
        <v>4158</v>
      </c>
      <c r="I535" s="668">
        <v>411.54700000000003</v>
      </c>
      <c r="J535" s="668">
        <v>14</v>
      </c>
      <c r="K535" s="669">
        <v>5761.670000000001</v>
      </c>
    </row>
    <row r="536" spans="1:11" ht="14.4" customHeight="1" x14ac:dyDescent="0.3">
      <c r="A536" s="664" t="s">
        <v>548</v>
      </c>
      <c r="B536" s="665" t="s">
        <v>549</v>
      </c>
      <c r="C536" s="666" t="s">
        <v>3306</v>
      </c>
      <c r="D536" s="667" t="s">
        <v>5499</v>
      </c>
      <c r="E536" s="666" t="s">
        <v>5500</v>
      </c>
      <c r="F536" s="667" t="s">
        <v>5501</v>
      </c>
      <c r="G536" s="666" t="s">
        <v>4159</v>
      </c>
      <c r="H536" s="666" t="s">
        <v>4160</v>
      </c>
      <c r="I536" s="668">
        <v>5175</v>
      </c>
      <c r="J536" s="668">
        <v>3</v>
      </c>
      <c r="K536" s="669">
        <v>15525</v>
      </c>
    </row>
    <row r="537" spans="1:11" ht="14.4" customHeight="1" x14ac:dyDescent="0.3">
      <c r="A537" s="664" t="s">
        <v>548</v>
      </c>
      <c r="B537" s="665" t="s">
        <v>549</v>
      </c>
      <c r="C537" s="666" t="s">
        <v>3306</v>
      </c>
      <c r="D537" s="667" t="s">
        <v>5499</v>
      </c>
      <c r="E537" s="666" t="s">
        <v>5500</v>
      </c>
      <c r="F537" s="667" t="s">
        <v>5501</v>
      </c>
      <c r="G537" s="666" t="s">
        <v>4161</v>
      </c>
      <c r="H537" s="666" t="s">
        <v>4162</v>
      </c>
      <c r="I537" s="668">
        <v>600.98</v>
      </c>
      <c r="J537" s="668">
        <v>6</v>
      </c>
      <c r="K537" s="669">
        <v>3613.6099999999997</v>
      </c>
    </row>
    <row r="538" spans="1:11" ht="14.4" customHeight="1" x14ac:dyDescent="0.3">
      <c r="A538" s="664" t="s">
        <v>548</v>
      </c>
      <c r="B538" s="665" t="s">
        <v>549</v>
      </c>
      <c r="C538" s="666" t="s">
        <v>3306</v>
      </c>
      <c r="D538" s="667" t="s">
        <v>5499</v>
      </c>
      <c r="E538" s="666" t="s">
        <v>5500</v>
      </c>
      <c r="F538" s="667" t="s">
        <v>5501</v>
      </c>
      <c r="G538" s="666" t="s">
        <v>4163</v>
      </c>
      <c r="H538" s="666" t="s">
        <v>4164</v>
      </c>
      <c r="I538" s="668">
        <v>3795</v>
      </c>
      <c r="J538" s="668">
        <v>1</v>
      </c>
      <c r="K538" s="669">
        <v>3795</v>
      </c>
    </row>
    <row r="539" spans="1:11" ht="14.4" customHeight="1" x14ac:dyDescent="0.3">
      <c r="A539" s="664" t="s">
        <v>548</v>
      </c>
      <c r="B539" s="665" t="s">
        <v>549</v>
      </c>
      <c r="C539" s="666" t="s">
        <v>3306</v>
      </c>
      <c r="D539" s="667" t="s">
        <v>5499</v>
      </c>
      <c r="E539" s="666" t="s">
        <v>5500</v>
      </c>
      <c r="F539" s="667" t="s">
        <v>5501</v>
      </c>
      <c r="G539" s="666" t="s">
        <v>4165</v>
      </c>
      <c r="H539" s="666" t="s">
        <v>4166</v>
      </c>
      <c r="I539" s="668">
        <v>1286.23</v>
      </c>
      <c r="J539" s="668">
        <v>1</v>
      </c>
      <c r="K539" s="669">
        <v>1286.23</v>
      </c>
    </row>
    <row r="540" spans="1:11" ht="14.4" customHeight="1" x14ac:dyDescent="0.3">
      <c r="A540" s="664" t="s">
        <v>548</v>
      </c>
      <c r="B540" s="665" t="s">
        <v>549</v>
      </c>
      <c r="C540" s="666" t="s">
        <v>3306</v>
      </c>
      <c r="D540" s="667" t="s">
        <v>5499</v>
      </c>
      <c r="E540" s="666" t="s">
        <v>5500</v>
      </c>
      <c r="F540" s="667" t="s">
        <v>5501</v>
      </c>
      <c r="G540" s="666" t="s">
        <v>4167</v>
      </c>
      <c r="H540" s="666" t="s">
        <v>4168</v>
      </c>
      <c r="I540" s="668">
        <v>439.69</v>
      </c>
      <c r="J540" s="668">
        <v>1</v>
      </c>
      <c r="K540" s="669">
        <v>439.69</v>
      </c>
    </row>
    <row r="541" spans="1:11" ht="14.4" customHeight="1" x14ac:dyDescent="0.3">
      <c r="A541" s="664" t="s">
        <v>548</v>
      </c>
      <c r="B541" s="665" t="s">
        <v>549</v>
      </c>
      <c r="C541" s="666" t="s">
        <v>3306</v>
      </c>
      <c r="D541" s="667" t="s">
        <v>5499</v>
      </c>
      <c r="E541" s="666" t="s">
        <v>5500</v>
      </c>
      <c r="F541" s="667" t="s">
        <v>5501</v>
      </c>
      <c r="G541" s="666" t="s">
        <v>4169</v>
      </c>
      <c r="H541" s="666" t="s">
        <v>4170</v>
      </c>
      <c r="I541" s="668">
        <v>327.06</v>
      </c>
      <c r="J541" s="668">
        <v>2</v>
      </c>
      <c r="K541" s="669">
        <v>654.12</v>
      </c>
    </row>
    <row r="542" spans="1:11" ht="14.4" customHeight="1" x14ac:dyDescent="0.3">
      <c r="A542" s="664" t="s">
        <v>548</v>
      </c>
      <c r="B542" s="665" t="s">
        <v>549</v>
      </c>
      <c r="C542" s="666" t="s">
        <v>3306</v>
      </c>
      <c r="D542" s="667" t="s">
        <v>5499</v>
      </c>
      <c r="E542" s="666" t="s">
        <v>5500</v>
      </c>
      <c r="F542" s="667" t="s">
        <v>5501</v>
      </c>
      <c r="G542" s="666" t="s">
        <v>4171</v>
      </c>
      <c r="H542" s="666" t="s">
        <v>4172</v>
      </c>
      <c r="I542" s="668">
        <v>474.35</v>
      </c>
      <c r="J542" s="668">
        <v>1</v>
      </c>
      <c r="K542" s="669">
        <v>474.35</v>
      </c>
    </row>
    <row r="543" spans="1:11" ht="14.4" customHeight="1" x14ac:dyDescent="0.3">
      <c r="A543" s="664" t="s">
        <v>548</v>
      </c>
      <c r="B543" s="665" t="s">
        <v>549</v>
      </c>
      <c r="C543" s="666" t="s">
        <v>3306</v>
      </c>
      <c r="D543" s="667" t="s">
        <v>5499</v>
      </c>
      <c r="E543" s="666" t="s">
        <v>5500</v>
      </c>
      <c r="F543" s="667" t="s">
        <v>5501</v>
      </c>
      <c r="G543" s="666" t="s">
        <v>4173</v>
      </c>
      <c r="H543" s="666" t="s">
        <v>4174</v>
      </c>
      <c r="I543" s="668">
        <v>11408</v>
      </c>
      <c r="J543" s="668">
        <v>10</v>
      </c>
      <c r="K543" s="669">
        <v>114080</v>
      </c>
    </row>
    <row r="544" spans="1:11" ht="14.4" customHeight="1" x14ac:dyDescent="0.3">
      <c r="A544" s="664" t="s">
        <v>548</v>
      </c>
      <c r="B544" s="665" t="s">
        <v>549</v>
      </c>
      <c r="C544" s="666" t="s">
        <v>3306</v>
      </c>
      <c r="D544" s="667" t="s">
        <v>5499</v>
      </c>
      <c r="E544" s="666" t="s">
        <v>5500</v>
      </c>
      <c r="F544" s="667" t="s">
        <v>5501</v>
      </c>
      <c r="G544" s="666" t="s">
        <v>4175</v>
      </c>
      <c r="H544" s="666" t="s">
        <v>4176</v>
      </c>
      <c r="I544" s="668">
        <v>2005.7825</v>
      </c>
      <c r="J544" s="668">
        <v>4</v>
      </c>
      <c r="K544" s="669">
        <v>8023.13</v>
      </c>
    </row>
    <row r="545" spans="1:11" ht="14.4" customHeight="1" x14ac:dyDescent="0.3">
      <c r="A545" s="664" t="s">
        <v>548</v>
      </c>
      <c r="B545" s="665" t="s">
        <v>549</v>
      </c>
      <c r="C545" s="666" t="s">
        <v>3306</v>
      </c>
      <c r="D545" s="667" t="s">
        <v>5499</v>
      </c>
      <c r="E545" s="666" t="s">
        <v>5500</v>
      </c>
      <c r="F545" s="667" t="s">
        <v>5501</v>
      </c>
      <c r="G545" s="666" t="s">
        <v>4177</v>
      </c>
      <c r="H545" s="666" t="s">
        <v>4178</v>
      </c>
      <c r="I545" s="668">
        <v>8757.48</v>
      </c>
      <c r="J545" s="668">
        <v>1</v>
      </c>
      <c r="K545" s="669">
        <v>8757.48</v>
      </c>
    </row>
    <row r="546" spans="1:11" ht="14.4" customHeight="1" x14ac:dyDescent="0.3">
      <c r="A546" s="664" t="s">
        <v>548</v>
      </c>
      <c r="B546" s="665" t="s">
        <v>549</v>
      </c>
      <c r="C546" s="666" t="s">
        <v>3306</v>
      </c>
      <c r="D546" s="667" t="s">
        <v>5499</v>
      </c>
      <c r="E546" s="666" t="s">
        <v>5500</v>
      </c>
      <c r="F546" s="667" t="s">
        <v>5501</v>
      </c>
      <c r="G546" s="666" t="s">
        <v>4179</v>
      </c>
      <c r="H546" s="666" t="s">
        <v>4180</v>
      </c>
      <c r="I546" s="668">
        <v>10814.84</v>
      </c>
      <c r="J546" s="668">
        <v>2</v>
      </c>
      <c r="K546" s="669">
        <v>21629.68</v>
      </c>
    </row>
    <row r="547" spans="1:11" ht="14.4" customHeight="1" x14ac:dyDescent="0.3">
      <c r="A547" s="664" t="s">
        <v>548</v>
      </c>
      <c r="B547" s="665" t="s">
        <v>549</v>
      </c>
      <c r="C547" s="666" t="s">
        <v>3306</v>
      </c>
      <c r="D547" s="667" t="s">
        <v>5499</v>
      </c>
      <c r="E547" s="666" t="s">
        <v>5500</v>
      </c>
      <c r="F547" s="667" t="s">
        <v>5501</v>
      </c>
      <c r="G547" s="666" t="s">
        <v>4181</v>
      </c>
      <c r="H547" s="666" t="s">
        <v>4182</v>
      </c>
      <c r="I547" s="668">
        <v>1856.105</v>
      </c>
      <c r="J547" s="668">
        <v>3</v>
      </c>
      <c r="K547" s="669">
        <v>5568.3099999999995</v>
      </c>
    </row>
    <row r="548" spans="1:11" ht="14.4" customHeight="1" x14ac:dyDescent="0.3">
      <c r="A548" s="664" t="s">
        <v>548</v>
      </c>
      <c r="B548" s="665" t="s">
        <v>549</v>
      </c>
      <c r="C548" s="666" t="s">
        <v>3306</v>
      </c>
      <c r="D548" s="667" t="s">
        <v>5499</v>
      </c>
      <c r="E548" s="666" t="s">
        <v>5500</v>
      </c>
      <c r="F548" s="667" t="s">
        <v>5501</v>
      </c>
      <c r="G548" s="666" t="s">
        <v>4183</v>
      </c>
      <c r="H548" s="666" t="s">
        <v>4184</v>
      </c>
      <c r="I548" s="668">
        <v>10248.799999999999</v>
      </c>
      <c r="J548" s="668">
        <v>2</v>
      </c>
      <c r="K548" s="669">
        <v>20497.599999999999</v>
      </c>
    </row>
    <row r="549" spans="1:11" ht="14.4" customHeight="1" x14ac:dyDescent="0.3">
      <c r="A549" s="664" t="s">
        <v>548</v>
      </c>
      <c r="B549" s="665" t="s">
        <v>549</v>
      </c>
      <c r="C549" s="666" t="s">
        <v>3306</v>
      </c>
      <c r="D549" s="667" t="s">
        <v>5499</v>
      </c>
      <c r="E549" s="666" t="s">
        <v>5500</v>
      </c>
      <c r="F549" s="667" t="s">
        <v>5501</v>
      </c>
      <c r="G549" s="666" t="s">
        <v>4185</v>
      </c>
      <c r="H549" s="666" t="s">
        <v>4186</v>
      </c>
      <c r="I549" s="668">
        <v>506</v>
      </c>
      <c r="J549" s="668">
        <v>5</v>
      </c>
      <c r="K549" s="669">
        <v>2530</v>
      </c>
    </row>
    <row r="550" spans="1:11" ht="14.4" customHeight="1" x14ac:dyDescent="0.3">
      <c r="A550" s="664" t="s">
        <v>548</v>
      </c>
      <c r="B550" s="665" t="s">
        <v>549</v>
      </c>
      <c r="C550" s="666" t="s">
        <v>3306</v>
      </c>
      <c r="D550" s="667" t="s">
        <v>5499</v>
      </c>
      <c r="E550" s="666" t="s">
        <v>5500</v>
      </c>
      <c r="F550" s="667" t="s">
        <v>5501</v>
      </c>
      <c r="G550" s="666" t="s">
        <v>4187</v>
      </c>
      <c r="H550" s="666" t="s">
        <v>4188</v>
      </c>
      <c r="I550" s="668">
        <v>686.63714285714286</v>
      </c>
      <c r="J550" s="668">
        <v>8</v>
      </c>
      <c r="K550" s="669">
        <v>5493.1100000000006</v>
      </c>
    </row>
    <row r="551" spans="1:11" ht="14.4" customHeight="1" x14ac:dyDescent="0.3">
      <c r="A551" s="664" t="s">
        <v>548</v>
      </c>
      <c r="B551" s="665" t="s">
        <v>549</v>
      </c>
      <c r="C551" s="666" t="s">
        <v>3306</v>
      </c>
      <c r="D551" s="667" t="s">
        <v>5499</v>
      </c>
      <c r="E551" s="666" t="s">
        <v>5500</v>
      </c>
      <c r="F551" s="667" t="s">
        <v>5501</v>
      </c>
      <c r="G551" s="666" t="s">
        <v>4189</v>
      </c>
      <c r="H551" s="666" t="s">
        <v>4190</v>
      </c>
      <c r="I551" s="668">
        <v>9174.09</v>
      </c>
      <c r="J551" s="668">
        <v>1</v>
      </c>
      <c r="K551" s="669">
        <v>9174.09</v>
      </c>
    </row>
    <row r="552" spans="1:11" ht="14.4" customHeight="1" x14ac:dyDescent="0.3">
      <c r="A552" s="664" t="s">
        <v>548</v>
      </c>
      <c r="B552" s="665" t="s">
        <v>549</v>
      </c>
      <c r="C552" s="666" t="s">
        <v>3306</v>
      </c>
      <c r="D552" s="667" t="s">
        <v>5499</v>
      </c>
      <c r="E552" s="666" t="s">
        <v>5500</v>
      </c>
      <c r="F552" s="667" t="s">
        <v>5501</v>
      </c>
      <c r="G552" s="666" t="s">
        <v>4191</v>
      </c>
      <c r="H552" s="666" t="s">
        <v>4192</v>
      </c>
      <c r="I552" s="668">
        <v>597.09</v>
      </c>
      <c r="J552" s="668">
        <v>2</v>
      </c>
      <c r="K552" s="669">
        <v>1194.18</v>
      </c>
    </row>
    <row r="553" spans="1:11" ht="14.4" customHeight="1" x14ac:dyDescent="0.3">
      <c r="A553" s="664" t="s">
        <v>548</v>
      </c>
      <c r="B553" s="665" t="s">
        <v>549</v>
      </c>
      <c r="C553" s="666" t="s">
        <v>3306</v>
      </c>
      <c r="D553" s="667" t="s">
        <v>5499</v>
      </c>
      <c r="E553" s="666" t="s">
        <v>5500</v>
      </c>
      <c r="F553" s="667" t="s">
        <v>5501</v>
      </c>
      <c r="G553" s="666" t="s">
        <v>4193</v>
      </c>
      <c r="H553" s="666" t="s">
        <v>4194</v>
      </c>
      <c r="I553" s="668">
        <v>9660</v>
      </c>
      <c r="J553" s="668">
        <v>1</v>
      </c>
      <c r="K553" s="669">
        <v>9660</v>
      </c>
    </row>
    <row r="554" spans="1:11" ht="14.4" customHeight="1" x14ac:dyDescent="0.3">
      <c r="A554" s="664" t="s">
        <v>548</v>
      </c>
      <c r="B554" s="665" t="s">
        <v>549</v>
      </c>
      <c r="C554" s="666" t="s">
        <v>3306</v>
      </c>
      <c r="D554" s="667" t="s">
        <v>5499</v>
      </c>
      <c r="E554" s="666" t="s">
        <v>5500</v>
      </c>
      <c r="F554" s="667" t="s">
        <v>5501</v>
      </c>
      <c r="G554" s="666" t="s">
        <v>4195</v>
      </c>
      <c r="H554" s="666" t="s">
        <v>4196</v>
      </c>
      <c r="I554" s="668">
        <v>4600</v>
      </c>
      <c r="J554" s="668">
        <v>6</v>
      </c>
      <c r="K554" s="669">
        <v>27600</v>
      </c>
    </row>
    <row r="555" spans="1:11" ht="14.4" customHeight="1" x14ac:dyDescent="0.3">
      <c r="A555" s="664" t="s">
        <v>548</v>
      </c>
      <c r="B555" s="665" t="s">
        <v>549</v>
      </c>
      <c r="C555" s="666" t="s">
        <v>3306</v>
      </c>
      <c r="D555" s="667" t="s">
        <v>5499</v>
      </c>
      <c r="E555" s="666" t="s">
        <v>5500</v>
      </c>
      <c r="F555" s="667" t="s">
        <v>5501</v>
      </c>
      <c r="G555" s="666" t="s">
        <v>4197</v>
      </c>
      <c r="H555" s="666" t="s">
        <v>4198</v>
      </c>
      <c r="I555" s="668">
        <v>3859.1966666666667</v>
      </c>
      <c r="J555" s="668">
        <v>3</v>
      </c>
      <c r="K555" s="669">
        <v>11577.59</v>
      </c>
    </row>
    <row r="556" spans="1:11" ht="14.4" customHeight="1" x14ac:dyDescent="0.3">
      <c r="A556" s="664" t="s">
        <v>548</v>
      </c>
      <c r="B556" s="665" t="s">
        <v>549</v>
      </c>
      <c r="C556" s="666" t="s">
        <v>3306</v>
      </c>
      <c r="D556" s="667" t="s">
        <v>5499</v>
      </c>
      <c r="E556" s="666" t="s">
        <v>5500</v>
      </c>
      <c r="F556" s="667" t="s">
        <v>5501</v>
      </c>
      <c r="G556" s="666" t="s">
        <v>4199</v>
      </c>
      <c r="H556" s="666" t="s">
        <v>4200</v>
      </c>
      <c r="I556" s="668">
        <v>9660</v>
      </c>
      <c r="J556" s="668">
        <v>1</v>
      </c>
      <c r="K556" s="669">
        <v>9660</v>
      </c>
    </row>
    <row r="557" spans="1:11" ht="14.4" customHeight="1" x14ac:dyDescent="0.3">
      <c r="A557" s="664" t="s">
        <v>548</v>
      </c>
      <c r="B557" s="665" t="s">
        <v>549</v>
      </c>
      <c r="C557" s="666" t="s">
        <v>3306</v>
      </c>
      <c r="D557" s="667" t="s">
        <v>5499</v>
      </c>
      <c r="E557" s="666" t="s">
        <v>5500</v>
      </c>
      <c r="F557" s="667" t="s">
        <v>5501</v>
      </c>
      <c r="G557" s="666" t="s">
        <v>4201</v>
      </c>
      <c r="H557" s="666" t="s">
        <v>4202</v>
      </c>
      <c r="I557" s="668">
        <v>3859.19</v>
      </c>
      <c r="J557" s="668">
        <v>3</v>
      </c>
      <c r="K557" s="669">
        <v>11577.57</v>
      </c>
    </row>
    <row r="558" spans="1:11" ht="14.4" customHeight="1" x14ac:dyDescent="0.3">
      <c r="A558" s="664" t="s">
        <v>548</v>
      </c>
      <c r="B558" s="665" t="s">
        <v>549</v>
      </c>
      <c r="C558" s="666" t="s">
        <v>3306</v>
      </c>
      <c r="D558" s="667" t="s">
        <v>5499</v>
      </c>
      <c r="E558" s="666" t="s">
        <v>5500</v>
      </c>
      <c r="F558" s="667" t="s">
        <v>5501</v>
      </c>
      <c r="G558" s="666" t="s">
        <v>4203</v>
      </c>
      <c r="H558" s="666" t="s">
        <v>4204</v>
      </c>
      <c r="I558" s="668">
        <v>583.73</v>
      </c>
      <c r="J558" s="668">
        <v>2</v>
      </c>
      <c r="K558" s="669">
        <v>1167.46</v>
      </c>
    </row>
    <row r="559" spans="1:11" ht="14.4" customHeight="1" x14ac:dyDescent="0.3">
      <c r="A559" s="664" t="s">
        <v>548</v>
      </c>
      <c r="B559" s="665" t="s">
        <v>549</v>
      </c>
      <c r="C559" s="666" t="s">
        <v>3306</v>
      </c>
      <c r="D559" s="667" t="s">
        <v>5499</v>
      </c>
      <c r="E559" s="666" t="s">
        <v>5500</v>
      </c>
      <c r="F559" s="667" t="s">
        <v>5501</v>
      </c>
      <c r="G559" s="666" t="s">
        <v>4205</v>
      </c>
      <c r="H559" s="666" t="s">
        <v>4206</v>
      </c>
      <c r="I559" s="668">
        <v>8641.9433333333345</v>
      </c>
      <c r="J559" s="668">
        <v>3</v>
      </c>
      <c r="K559" s="669">
        <v>25925.83</v>
      </c>
    </row>
    <row r="560" spans="1:11" ht="14.4" customHeight="1" x14ac:dyDescent="0.3">
      <c r="A560" s="664" t="s">
        <v>548</v>
      </c>
      <c r="B560" s="665" t="s">
        <v>549</v>
      </c>
      <c r="C560" s="666" t="s">
        <v>3306</v>
      </c>
      <c r="D560" s="667" t="s">
        <v>5499</v>
      </c>
      <c r="E560" s="666" t="s">
        <v>5500</v>
      </c>
      <c r="F560" s="667" t="s">
        <v>5501</v>
      </c>
      <c r="G560" s="666" t="s">
        <v>4207</v>
      </c>
      <c r="H560" s="666" t="s">
        <v>4208</v>
      </c>
      <c r="I560" s="668">
        <v>2657.99</v>
      </c>
      <c r="J560" s="668">
        <v>2</v>
      </c>
      <c r="K560" s="669">
        <v>5315.99</v>
      </c>
    </row>
    <row r="561" spans="1:11" ht="14.4" customHeight="1" x14ac:dyDescent="0.3">
      <c r="A561" s="664" t="s">
        <v>548</v>
      </c>
      <c r="B561" s="665" t="s">
        <v>549</v>
      </c>
      <c r="C561" s="666" t="s">
        <v>3306</v>
      </c>
      <c r="D561" s="667" t="s">
        <v>5499</v>
      </c>
      <c r="E561" s="666" t="s">
        <v>5500</v>
      </c>
      <c r="F561" s="667" t="s">
        <v>5501</v>
      </c>
      <c r="G561" s="666" t="s">
        <v>4209</v>
      </c>
      <c r="H561" s="666" t="s">
        <v>4210</v>
      </c>
      <c r="I561" s="668">
        <v>890.23</v>
      </c>
      <c r="J561" s="668">
        <v>1</v>
      </c>
      <c r="K561" s="669">
        <v>890.23</v>
      </c>
    </row>
    <row r="562" spans="1:11" ht="14.4" customHeight="1" x14ac:dyDescent="0.3">
      <c r="A562" s="664" t="s">
        <v>548</v>
      </c>
      <c r="B562" s="665" t="s">
        <v>549</v>
      </c>
      <c r="C562" s="666" t="s">
        <v>3306</v>
      </c>
      <c r="D562" s="667" t="s">
        <v>5499</v>
      </c>
      <c r="E562" s="666" t="s">
        <v>5500</v>
      </c>
      <c r="F562" s="667" t="s">
        <v>5501</v>
      </c>
      <c r="G562" s="666" t="s">
        <v>4211</v>
      </c>
      <c r="H562" s="666" t="s">
        <v>4212</v>
      </c>
      <c r="I562" s="668">
        <v>890.23</v>
      </c>
      <c r="J562" s="668">
        <v>5</v>
      </c>
      <c r="K562" s="669">
        <v>4451.1399999999994</v>
      </c>
    </row>
    <row r="563" spans="1:11" ht="14.4" customHeight="1" x14ac:dyDescent="0.3">
      <c r="A563" s="664" t="s">
        <v>548</v>
      </c>
      <c r="B563" s="665" t="s">
        <v>549</v>
      </c>
      <c r="C563" s="666" t="s">
        <v>3306</v>
      </c>
      <c r="D563" s="667" t="s">
        <v>5499</v>
      </c>
      <c r="E563" s="666" t="s">
        <v>5500</v>
      </c>
      <c r="F563" s="667" t="s">
        <v>5501</v>
      </c>
      <c r="G563" s="666" t="s">
        <v>4213</v>
      </c>
      <c r="H563" s="666" t="s">
        <v>4214</v>
      </c>
      <c r="I563" s="668">
        <v>2023.05</v>
      </c>
      <c r="J563" s="668">
        <v>1</v>
      </c>
      <c r="K563" s="669">
        <v>2023.05</v>
      </c>
    </row>
    <row r="564" spans="1:11" ht="14.4" customHeight="1" x14ac:dyDescent="0.3">
      <c r="A564" s="664" t="s">
        <v>548</v>
      </c>
      <c r="B564" s="665" t="s">
        <v>549</v>
      </c>
      <c r="C564" s="666" t="s">
        <v>3306</v>
      </c>
      <c r="D564" s="667" t="s">
        <v>5499</v>
      </c>
      <c r="E564" s="666" t="s">
        <v>5500</v>
      </c>
      <c r="F564" s="667" t="s">
        <v>5501</v>
      </c>
      <c r="G564" s="666" t="s">
        <v>4215</v>
      </c>
      <c r="H564" s="666" t="s">
        <v>4216</v>
      </c>
      <c r="I564" s="668">
        <v>3859.1849999999999</v>
      </c>
      <c r="J564" s="668">
        <v>2</v>
      </c>
      <c r="K564" s="669">
        <v>7718.37</v>
      </c>
    </row>
    <row r="565" spans="1:11" ht="14.4" customHeight="1" x14ac:dyDescent="0.3">
      <c r="A565" s="664" t="s">
        <v>548</v>
      </c>
      <c r="B565" s="665" t="s">
        <v>549</v>
      </c>
      <c r="C565" s="666" t="s">
        <v>3306</v>
      </c>
      <c r="D565" s="667" t="s">
        <v>5499</v>
      </c>
      <c r="E565" s="666" t="s">
        <v>5500</v>
      </c>
      <c r="F565" s="667" t="s">
        <v>5501</v>
      </c>
      <c r="G565" s="666" t="s">
        <v>4217</v>
      </c>
      <c r="H565" s="666" t="s">
        <v>4218</v>
      </c>
      <c r="I565" s="668">
        <v>12616.96</v>
      </c>
      <c r="J565" s="668">
        <v>1</v>
      </c>
      <c r="K565" s="669">
        <v>12616.96</v>
      </c>
    </row>
    <row r="566" spans="1:11" ht="14.4" customHeight="1" x14ac:dyDescent="0.3">
      <c r="A566" s="664" t="s">
        <v>548</v>
      </c>
      <c r="B566" s="665" t="s">
        <v>549</v>
      </c>
      <c r="C566" s="666" t="s">
        <v>3306</v>
      </c>
      <c r="D566" s="667" t="s">
        <v>5499</v>
      </c>
      <c r="E566" s="666" t="s">
        <v>5500</v>
      </c>
      <c r="F566" s="667" t="s">
        <v>5501</v>
      </c>
      <c r="G566" s="666" t="s">
        <v>4219</v>
      </c>
      <c r="H566" s="666" t="s">
        <v>4220</v>
      </c>
      <c r="I566" s="668">
        <v>4600</v>
      </c>
      <c r="J566" s="668">
        <v>2</v>
      </c>
      <c r="K566" s="669">
        <v>9200</v>
      </c>
    </row>
    <row r="567" spans="1:11" ht="14.4" customHeight="1" x14ac:dyDescent="0.3">
      <c r="A567" s="664" t="s">
        <v>548</v>
      </c>
      <c r="B567" s="665" t="s">
        <v>549</v>
      </c>
      <c r="C567" s="666" t="s">
        <v>3306</v>
      </c>
      <c r="D567" s="667" t="s">
        <v>5499</v>
      </c>
      <c r="E567" s="666" t="s">
        <v>5500</v>
      </c>
      <c r="F567" s="667" t="s">
        <v>5501</v>
      </c>
      <c r="G567" s="666" t="s">
        <v>4221</v>
      </c>
      <c r="H567" s="666" t="s">
        <v>4222</v>
      </c>
      <c r="I567" s="668">
        <v>3859.2</v>
      </c>
      <c r="J567" s="668">
        <v>1</v>
      </c>
      <c r="K567" s="669">
        <v>3859.2</v>
      </c>
    </row>
    <row r="568" spans="1:11" ht="14.4" customHeight="1" x14ac:dyDescent="0.3">
      <c r="A568" s="664" t="s">
        <v>548</v>
      </c>
      <c r="B568" s="665" t="s">
        <v>549</v>
      </c>
      <c r="C568" s="666" t="s">
        <v>3306</v>
      </c>
      <c r="D568" s="667" t="s">
        <v>5499</v>
      </c>
      <c r="E568" s="666" t="s">
        <v>5500</v>
      </c>
      <c r="F568" s="667" t="s">
        <v>5501</v>
      </c>
      <c r="G568" s="666" t="s">
        <v>4223</v>
      </c>
      <c r="H568" s="666" t="s">
        <v>4224</v>
      </c>
      <c r="I568" s="668">
        <v>4208.2</v>
      </c>
      <c r="J568" s="668">
        <v>2</v>
      </c>
      <c r="K568" s="669">
        <v>8416.4</v>
      </c>
    </row>
    <row r="569" spans="1:11" ht="14.4" customHeight="1" x14ac:dyDescent="0.3">
      <c r="A569" s="664" t="s">
        <v>548</v>
      </c>
      <c r="B569" s="665" t="s">
        <v>549</v>
      </c>
      <c r="C569" s="666" t="s">
        <v>3306</v>
      </c>
      <c r="D569" s="667" t="s">
        <v>5499</v>
      </c>
      <c r="E569" s="666" t="s">
        <v>5500</v>
      </c>
      <c r="F569" s="667" t="s">
        <v>5501</v>
      </c>
      <c r="G569" s="666" t="s">
        <v>4225</v>
      </c>
      <c r="H569" s="666" t="s">
        <v>4226</v>
      </c>
      <c r="I569" s="668">
        <v>6511.373333333333</v>
      </c>
      <c r="J569" s="668">
        <v>3</v>
      </c>
      <c r="K569" s="669">
        <v>19534.12</v>
      </c>
    </row>
    <row r="570" spans="1:11" ht="14.4" customHeight="1" x14ac:dyDescent="0.3">
      <c r="A570" s="664" t="s">
        <v>548</v>
      </c>
      <c r="B570" s="665" t="s">
        <v>549</v>
      </c>
      <c r="C570" s="666" t="s">
        <v>3306</v>
      </c>
      <c r="D570" s="667" t="s">
        <v>5499</v>
      </c>
      <c r="E570" s="666" t="s">
        <v>5500</v>
      </c>
      <c r="F570" s="667" t="s">
        <v>5501</v>
      </c>
      <c r="G570" s="666" t="s">
        <v>4227</v>
      </c>
      <c r="H570" s="666" t="s">
        <v>4228</v>
      </c>
      <c r="I570" s="668">
        <v>592.41999999999996</v>
      </c>
      <c r="J570" s="668">
        <v>1</v>
      </c>
      <c r="K570" s="669">
        <v>592.41999999999996</v>
      </c>
    </row>
    <row r="571" spans="1:11" ht="14.4" customHeight="1" x14ac:dyDescent="0.3">
      <c r="A571" s="664" t="s">
        <v>548</v>
      </c>
      <c r="B571" s="665" t="s">
        <v>549</v>
      </c>
      <c r="C571" s="666" t="s">
        <v>3306</v>
      </c>
      <c r="D571" s="667" t="s">
        <v>5499</v>
      </c>
      <c r="E571" s="666" t="s">
        <v>5500</v>
      </c>
      <c r="F571" s="667" t="s">
        <v>5501</v>
      </c>
      <c r="G571" s="666" t="s">
        <v>4229</v>
      </c>
      <c r="H571" s="666" t="s">
        <v>4230</v>
      </c>
      <c r="I571" s="668">
        <v>10171.530000000001</v>
      </c>
      <c r="J571" s="668">
        <v>1</v>
      </c>
      <c r="K571" s="669">
        <v>10171.530000000001</v>
      </c>
    </row>
    <row r="572" spans="1:11" ht="14.4" customHeight="1" x14ac:dyDescent="0.3">
      <c r="A572" s="664" t="s">
        <v>548</v>
      </c>
      <c r="B572" s="665" t="s">
        <v>549</v>
      </c>
      <c r="C572" s="666" t="s">
        <v>3306</v>
      </c>
      <c r="D572" s="667" t="s">
        <v>5499</v>
      </c>
      <c r="E572" s="666" t="s">
        <v>5500</v>
      </c>
      <c r="F572" s="667" t="s">
        <v>5501</v>
      </c>
      <c r="G572" s="666" t="s">
        <v>4231</v>
      </c>
      <c r="H572" s="666" t="s">
        <v>4232</v>
      </c>
      <c r="I572" s="668">
        <v>4095.9</v>
      </c>
      <c r="J572" s="668">
        <v>3</v>
      </c>
      <c r="K572" s="669">
        <v>12287.7</v>
      </c>
    </row>
    <row r="573" spans="1:11" ht="14.4" customHeight="1" x14ac:dyDescent="0.3">
      <c r="A573" s="664" t="s">
        <v>548</v>
      </c>
      <c r="B573" s="665" t="s">
        <v>549</v>
      </c>
      <c r="C573" s="666" t="s">
        <v>3306</v>
      </c>
      <c r="D573" s="667" t="s">
        <v>5499</v>
      </c>
      <c r="E573" s="666" t="s">
        <v>5500</v>
      </c>
      <c r="F573" s="667" t="s">
        <v>5501</v>
      </c>
      <c r="G573" s="666" t="s">
        <v>4233</v>
      </c>
      <c r="H573" s="666" t="s">
        <v>4234</v>
      </c>
      <c r="I573" s="668">
        <v>7445.4</v>
      </c>
      <c r="J573" s="668">
        <v>1</v>
      </c>
      <c r="K573" s="669">
        <v>7445.4</v>
      </c>
    </row>
    <row r="574" spans="1:11" ht="14.4" customHeight="1" x14ac:dyDescent="0.3">
      <c r="A574" s="664" t="s">
        <v>548</v>
      </c>
      <c r="B574" s="665" t="s">
        <v>549</v>
      </c>
      <c r="C574" s="666" t="s">
        <v>3306</v>
      </c>
      <c r="D574" s="667" t="s">
        <v>5499</v>
      </c>
      <c r="E574" s="666" t="s">
        <v>5500</v>
      </c>
      <c r="F574" s="667" t="s">
        <v>5501</v>
      </c>
      <c r="G574" s="666" t="s">
        <v>4235</v>
      </c>
      <c r="H574" s="666" t="s">
        <v>4236</v>
      </c>
      <c r="I574" s="668">
        <v>7445.33</v>
      </c>
      <c r="J574" s="668">
        <v>1</v>
      </c>
      <c r="K574" s="669">
        <v>7445.33</v>
      </c>
    </row>
    <row r="575" spans="1:11" ht="14.4" customHeight="1" x14ac:dyDescent="0.3">
      <c r="A575" s="664" t="s">
        <v>548</v>
      </c>
      <c r="B575" s="665" t="s">
        <v>549</v>
      </c>
      <c r="C575" s="666" t="s">
        <v>3306</v>
      </c>
      <c r="D575" s="667" t="s">
        <v>5499</v>
      </c>
      <c r="E575" s="666" t="s">
        <v>5500</v>
      </c>
      <c r="F575" s="667" t="s">
        <v>5501</v>
      </c>
      <c r="G575" s="666" t="s">
        <v>4237</v>
      </c>
      <c r="H575" s="666" t="s">
        <v>4238</v>
      </c>
      <c r="I575" s="668">
        <v>615.59</v>
      </c>
      <c r="J575" s="668">
        <v>2</v>
      </c>
      <c r="K575" s="669">
        <v>1231.17</v>
      </c>
    </row>
    <row r="576" spans="1:11" ht="14.4" customHeight="1" x14ac:dyDescent="0.3">
      <c r="A576" s="664" t="s">
        <v>548</v>
      </c>
      <c r="B576" s="665" t="s">
        <v>549</v>
      </c>
      <c r="C576" s="666" t="s">
        <v>3306</v>
      </c>
      <c r="D576" s="667" t="s">
        <v>5499</v>
      </c>
      <c r="E576" s="666" t="s">
        <v>5500</v>
      </c>
      <c r="F576" s="667" t="s">
        <v>5501</v>
      </c>
      <c r="G576" s="666" t="s">
        <v>4239</v>
      </c>
      <c r="H576" s="666" t="s">
        <v>4240</v>
      </c>
      <c r="I576" s="668">
        <v>11648.75</v>
      </c>
      <c r="J576" s="668">
        <v>1</v>
      </c>
      <c r="K576" s="669">
        <v>11648.75</v>
      </c>
    </row>
    <row r="577" spans="1:11" ht="14.4" customHeight="1" x14ac:dyDescent="0.3">
      <c r="A577" s="664" t="s">
        <v>548</v>
      </c>
      <c r="B577" s="665" t="s">
        <v>549</v>
      </c>
      <c r="C577" s="666" t="s">
        <v>3306</v>
      </c>
      <c r="D577" s="667" t="s">
        <v>5499</v>
      </c>
      <c r="E577" s="666" t="s">
        <v>5500</v>
      </c>
      <c r="F577" s="667" t="s">
        <v>5501</v>
      </c>
      <c r="G577" s="666" t="s">
        <v>4241</v>
      </c>
      <c r="H577" s="666" t="s">
        <v>4242</v>
      </c>
      <c r="I577" s="668">
        <v>411.55</v>
      </c>
      <c r="J577" s="668">
        <v>2</v>
      </c>
      <c r="K577" s="669">
        <v>823.1</v>
      </c>
    </row>
    <row r="578" spans="1:11" ht="14.4" customHeight="1" x14ac:dyDescent="0.3">
      <c r="A578" s="664" t="s">
        <v>548</v>
      </c>
      <c r="B578" s="665" t="s">
        <v>549</v>
      </c>
      <c r="C578" s="666" t="s">
        <v>3306</v>
      </c>
      <c r="D578" s="667" t="s">
        <v>5499</v>
      </c>
      <c r="E578" s="666" t="s">
        <v>5500</v>
      </c>
      <c r="F578" s="667" t="s">
        <v>5501</v>
      </c>
      <c r="G578" s="666" t="s">
        <v>4243</v>
      </c>
      <c r="H578" s="666" t="s">
        <v>4244</v>
      </c>
      <c r="I578" s="668">
        <v>205.77</v>
      </c>
      <c r="J578" s="668">
        <v>2</v>
      </c>
      <c r="K578" s="669">
        <v>411.54</v>
      </c>
    </row>
    <row r="579" spans="1:11" ht="14.4" customHeight="1" x14ac:dyDescent="0.3">
      <c r="A579" s="664" t="s">
        <v>548</v>
      </c>
      <c r="B579" s="665" t="s">
        <v>549</v>
      </c>
      <c r="C579" s="666" t="s">
        <v>3306</v>
      </c>
      <c r="D579" s="667" t="s">
        <v>5499</v>
      </c>
      <c r="E579" s="666" t="s">
        <v>5500</v>
      </c>
      <c r="F579" s="667" t="s">
        <v>5501</v>
      </c>
      <c r="G579" s="666" t="s">
        <v>4245</v>
      </c>
      <c r="H579" s="666" t="s">
        <v>4246</v>
      </c>
      <c r="I579" s="668">
        <v>19678.8</v>
      </c>
      <c r="J579" s="668">
        <v>1</v>
      </c>
      <c r="K579" s="669">
        <v>19678.8</v>
      </c>
    </row>
    <row r="580" spans="1:11" ht="14.4" customHeight="1" x14ac:dyDescent="0.3">
      <c r="A580" s="664" t="s">
        <v>548</v>
      </c>
      <c r="B580" s="665" t="s">
        <v>549</v>
      </c>
      <c r="C580" s="666" t="s">
        <v>3306</v>
      </c>
      <c r="D580" s="667" t="s">
        <v>5499</v>
      </c>
      <c r="E580" s="666" t="s">
        <v>5500</v>
      </c>
      <c r="F580" s="667" t="s">
        <v>5501</v>
      </c>
      <c r="G580" s="666" t="s">
        <v>4247</v>
      </c>
      <c r="H580" s="666" t="s">
        <v>4248</v>
      </c>
      <c r="I580" s="668">
        <v>8717</v>
      </c>
      <c r="J580" s="668">
        <v>1</v>
      </c>
      <c r="K580" s="669">
        <v>8717</v>
      </c>
    </row>
    <row r="581" spans="1:11" ht="14.4" customHeight="1" x14ac:dyDescent="0.3">
      <c r="A581" s="664" t="s">
        <v>548</v>
      </c>
      <c r="B581" s="665" t="s">
        <v>549</v>
      </c>
      <c r="C581" s="666" t="s">
        <v>3306</v>
      </c>
      <c r="D581" s="667" t="s">
        <v>5499</v>
      </c>
      <c r="E581" s="666" t="s">
        <v>5500</v>
      </c>
      <c r="F581" s="667" t="s">
        <v>5501</v>
      </c>
      <c r="G581" s="666" t="s">
        <v>4249</v>
      </c>
      <c r="H581" s="666" t="s">
        <v>4250</v>
      </c>
      <c r="I581" s="668">
        <v>3510.2733333333331</v>
      </c>
      <c r="J581" s="668">
        <v>3</v>
      </c>
      <c r="K581" s="669">
        <v>10530.82</v>
      </c>
    </row>
    <row r="582" spans="1:11" ht="14.4" customHeight="1" x14ac:dyDescent="0.3">
      <c r="A582" s="664" t="s">
        <v>548</v>
      </c>
      <c r="B582" s="665" t="s">
        <v>549</v>
      </c>
      <c r="C582" s="666" t="s">
        <v>3306</v>
      </c>
      <c r="D582" s="667" t="s">
        <v>5499</v>
      </c>
      <c r="E582" s="666" t="s">
        <v>5500</v>
      </c>
      <c r="F582" s="667" t="s">
        <v>5501</v>
      </c>
      <c r="G582" s="666" t="s">
        <v>4251</v>
      </c>
      <c r="H582" s="666" t="s">
        <v>4252</v>
      </c>
      <c r="I582" s="668">
        <v>439.69</v>
      </c>
      <c r="J582" s="668">
        <v>1</v>
      </c>
      <c r="K582" s="669">
        <v>439.69</v>
      </c>
    </row>
    <row r="583" spans="1:11" ht="14.4" customHeight="1" x14ac:dyDescent="0.3">
      <c r="A583" s="664" t="s">
        <v>548</v>
      </c>
      <c r="B583" s="665" t="s">
        <v>549</v>
      </c>
      <c r="C583" s="666" t="s">
        <v>3306</v>
      </c>
      <c r="D583" s="667" t="s">
        <v>5499</v>
      </c>
      <c r="E583" s="666" t="s">
        <v>5500</v>
      </c>
      <c r="F583" s="667" t="s">
        <v>5501</v>
      </c>
      <c r="G583" s="666" t="s">
        <v>4253</v>
      </c>
      <c r="H583" s="666" t="s">
        <v>4254</v>
      </c>
      <c r="I583" s="668">
        <v>9660</v>
      </c>
      <c r="J583" s="668">
        <v>1</v>
      </c>
      <c r="K583" s="669">
        <v>9660</v>
      </c>
    </row>
    <row r="584" spans="1:11" ht="14.4" customHeight="1" x14ac:dyDescent="0.3">
      <c r="A584" s="664" t="s">
        <v>548</v>
      </c>
      <c r="B584" s="665" t="s">
        <v>549</v>
      </c>
      <c r="C584" s="666" t="s">
        <v>3306</v>
      </c>
      <c r="D584" s="667" t="s">
        <v>5499</v>
      </c>
      <c r="E584" s="666" t="s">
        <v>5500</v>
      </c>
      <c r="F584" s="667" t="s">
        <v>5501</v>
      </c>
      <c r="G584" s="666" t="s">
        <v>4255</v>
      </c>
      <c r="H584" s="666" t="s">
        <v>4256</v>
      </c>
      <c r="I584" s="668">
        <v>527.85</v>
      </c>
      <c r="J584" s="668">
        <v>3</v>
      </c>
      <c r="K584" s="669">
        <v>1583.5500000000002</v>
      </c>
    </row>
    <row r="585" spans="1:11" ht="14.4" customHeight="1" x14ac:dyDescent="0.3">
      <c r="A585" s="664" t="s">
        <v>548</v>
      </c>
      <c r="B585" s="665" t="s">
        <v>549</v>
      </c>
      <c r="C585" s="666" t="s">
        <v>3306</v>
      </c>
      <c r="D585" s="667" t="s">
        <v>5499</v>
      </c>
      <c r="E585" s="666" t="s">
        <v>5500</v>
      </c>
      <c r="F585" s="667" t="s">
        <v>5501</v>
      </c>
      <c r="G585" s="666" t="s">
        <v>4257</v>
      </c>
      <c r="H585" s="666" t="s">
        <v>4258</v>
      </c>
      <c r="I585" s="668">
        <v>2116.1799999999998</v>
      </c>
      <c r="J585" s="668">
        <v>1</v>
      </c>
      <c r="K585" s="669">
        <v>2116.1799999999998</v>
      </c>
    </row>
    <row r="586" spans="1:11" ht="14.4" customHeight="1" x14ac:dyDescent="0.3">
      <c r="A586" s="664" t="s">
        <v>548</v>
      </c>
      <c r="B586" s="665" t="s">
        <v>549</v>
      </c>
      <c r="C586" s="666" t="s">
        <v>3306</v>
      </c>
      <c r="D586" s="667" t="s">
        <v>5499</v>
      </c>
      <c r="E586" s="666" t="s">
        <v>5500</v>
      </c>
      <c r="F586" s="667" t="s">
        <v>5501</v>
      </c>
      <c r="G586" s="666" t="s">
        <v>4259</v>
      </c>
      <c r="H586" s="666" t="s">
        <v>4260</v>
      </c>
      <c r="I586" s="668">
        <v>9154</v>
      </c>
      <c r="J586" s="668">
        <v>3</v>
      </c>
      <c r="K586" s="669">
        <v>27462</v>
      </c>
    </row>
    <row r="587" spans="1:11" ht="14.4" customHeight="1" x14ac:dyDescent="0.3">
      <c r="A587" s="664" t="s">
        <v>548</v>
      </c>
      <c r="B587" s="665" t="s">
        <v>549</v>
      </c>
      <c r="C587" s="666" t="s">
        <v>3306</v>
      </c>
      <c r="D587" s="667" t="s">
        <v>5499</v>
      </c>
      <c r="E587" s="666" t="s">
        <v>5500</v>
      </c>
      <c r="F587" s="667" t="s">
        <v>5501</v>
      </c>
      <c r="G587" s="666" t="s">
        <v>4261</v>
      </c>
      <c r="H587" s="666" t="s">
        <v>4262</v>
      </c>
      <c r="I587" s="668">
        <v>4208.2</v>
      </c>
      <c r="J587" s="668">
        <v>1</v>
      </c>
      <c r="K587" s="669">
        <v>4208.2</v>
      </c>
    </row>
    <row r="588" spans="1:11" ht="14.4" customHeight="1" x14ac:dyDescent="0.3">
      <c r="A588" s="664" t="s">
        <v>548</v>
      </c>
      <c r="B588" s="665" t="s">
        <v>549</v>
      </c>
      <c r="C588" s="666" t="s">
        <v>3306</v>
      </c>
      <c r="D588" s="667" t="s">
        <v>5499</v>
      </c>
      <c r="E588" s="666" t="s">
        <v>5500</v>
      </c>
      <c r="F588" s="667" t="s">
        <v>5501</v>
      </c>
      <c r="G588" s="666" t="s">
        <v>4263</v>
      </c>
      <c r="H588" s="666" t="s">
        <v>4264</v>
      </c>
      <c r="I588" s="668">
        <v>532.66499999999996</v>
      </c>
      <c r="J588" s="668">
        <v>4</v>
      </c>
      <c r="K588" s="669">
        <v>2130.66</v>
      </c>
    </row>
    <row r="589" spans="1:11" ht="14.4" customHeight="1" x14ac:dyDescent="0.3">
      <c r="A589" s="664" t="s">
        <v>548</v>
      </c>
      <c r="B589" s="665" t="s">
        <v>549</v>
      </c>
      <c r="C589" s="666" t="s">
        <v>3306</v>
      </c>
      <c r="D589" s="667" t="s">
        <v>5499</v>
      </c>
      <c r="E589" s="666" t="s">
        <v>5500</v>
      </c>
      <c r="F589" s="667" t="s">
        <v>5501</v>
      </c>
      <c r="G589" s="666" t="s">
        <v>4265</v>
      </c>
      <c r="H589" s="666" t="s">
        <v>4266</v>
      </c>
      <c r="I589" s="668">
        <v>9017.83</v>
      </c>
      <c r="J589" s="668">
        <v>1</v>
      </c>
      <c r="K589" s="669">
        <v>9017.83</v>
      </c>
    </row>
    <row r="590" spans="1:11" ht="14.4" customHeight="1" x14ac:dyDescent="0.3">
      <c r="A590" s="664" t="s">
        <v>548</v>
      </c>
      <c r="B590" s="665" t="s">
        <v>549</v>
      </c>
      <c r="C590" s="666" t="s">
        <v>3306</v>
      </c>
      <c r="D590" s="667" t="s">
        <v>5499</v>
      </c>
      <c r="E590" s="666" t="s">
        <v>5500</v>
      </c>
      <c r="F590" s="667" t="s">
        <v>5501</v>
      </c>
      <c r="G590" s="666" t="s">
        <v>4267</v>
      </c>
      <c r="H590" s="666" t="s">
        <v>4268</v>
      </c>
      <c r="I590" s="668">
        <v>615.58000000000004</v>
      </c>
      <c r="J590" s="668">
        <v>1</v>
      </c>
      <c r="K590" s="669">
        <v>615.58000000000004</v>
      </c>
    </row>
    <row r="591" spans="1:11" ht="14.4" customHeight="1" x14ac:dyDescent="0.3">
      <c r="A591" s="664" t="s">
        <v>548</v>
      </c>
      <c r="B591" s="665" t="s">
        <v>549</v>
      </c>
      <c r="C591" s="666" t="s">
        <v>3306</v>
      </c>
      <c r="D591" s="667" t="s">
        <v>5499</v>
      </c>
      <c r="E591" s="666" t="s">
        <v>5500</v>
      </c>
      <c r="F591" s="667" t="s">
        <v>5501</v>
      </c>
      <c r="G591" s="666" t="s">
        <v>4269</v>
      </c>
      <c r="H591" s="666" t="s">
        <v>4270</v>
      </c>
      <c r="I591" s="668">
        <v>248.4</v>
      </c>
      <c r="J591" s="668">
        <v>8</v>
      </c>
      <c r="K591" s="669">
        <v>1987.2000000000003</v>
      </c>
    </row>
    <row r="592" spans="1:11" ht="14.4" customHeight="1" x14ac:dyDescent="0.3">
      <c r="A592" s="664" t="s">
        <v>548</v>
      </c>
      <c r="B592" s="665" t="s">
        <v>549</v>
      </c>
      <c r="C592" s="666" t="s">
        <v>3306</v>
      </c>
      <c r="D592" s="667" t="s">
        <v>5499</v>
      </c>
      <c r="E592" s="666" t="s">
        <v>5500</v>
      </c>
      <c r="F592" s="667" t="s">
        <v>5501</v>
      </c>
      <c r="G592" s="666" t="s">
        <v>4271</v>
      </c>
      <c r="H592" s="666" t="s">
        <v>4272</v>
      </c>
      <c r="I592" s="668">
        <v>214.435</v>
      </c>
      <c r="J592" s="668">
        <v>3</v>
      </c>
      <c r="K592" s="669">
        <v>643.29</v>
      </c>
    </row>
    <row r="593" spans="1:11" ht="14.4" customHeight="1" x14ac:dyDescent="0.3">
      <c r="A593" s="664" t="s">
        <v>548</v>
      </c>
      <c r="B593" s="665" t="s">
        <v>549</v>
      </c>
      <c r="C593" s="666" t="s">
        <v>3306</v>
      </c>
      <c r="D593" s="667" t="s">
        <v>5499</v>
      </c>
      <c r="E593" s="666" t="s">
        <v>5500</v>
      </c>
      <c r="F593" s="667" t="s">
        <v>5501</v>
      </c>
      <c r="G593" s="666" t="s">
        <v>4273</v>
      </c>
      <c r="H593" s="666" t="s">
        <v>4274</v>
      </c>
      <c r="I593" s="668">
        <v>580.4899999999999</v>
      </c>
      <c r="J593" s="668">
        <v>13</v>
      </c>
      <c r="K593" s="669">
        <v>7546.35</v>
      </c>
    </row>
    <row r="594" spans="1:11" ht="14.4" customHeight="1" x14ac:dyDescent="0.3">
      <c r="A594" s="664" t="s">
        <v>548</v>
      </c>
      <c r="B594" s="665" t="s">
        <v>549</v>
      </c>
      <c r="C594" s="666" t="s">
        <v>3306</v>
      </c>
      <c r="D594" s="667" t="s">
        <v>5499</v>
      </c>
      <c r="E594" s="666" t="s">
        <v>5500</v>
      </c>
      <c r="F594" s="667" t="s">
        <v>5501</v>
      </c>
      <c r="G594" s="666" t="s">
        <v>4275</v>
      </c>
      <c r="H594" s="666" t="s">
        <v>4276</v>
      </c>
      <c r="I594" s="668">
        <v>527.85</v>
      </c>
      <c r="J594" s="668">
        <v>3</v>
      </c>
      <c r="K594" s="669">
        <v>1583.5500000000002</v>
      </c>
    </row>
    <row r="595" spans="1:11" ht="14.4" customHeight="1" x14ac:dyDescent="0.3">
      <c r="A595" s="664" t="s">
        <v>548</v>
      </c>
      <c r="B595" s="665" t="s">
        <v>549</v>
      </c>
      <c r="C595" s="666" t="s">
        <v>3306</v>
      </c>
      <c r="D595" s="667" t="s">
        <v>5499</v>
      </c>
      <c r="E595" s="666" t="s">
        <v>5500</v>
      </c>
      <c r="F595" s="667" t="s">
        <v>5501</v>
      </c>
      <c r="G595" s="666" t="s">
        <v>4277</v>
      </c>
      <c r="H595" s="666" t="s">
        <v>4278</v>
      </c>
      <c r="I595" s="668">
        <v>527.85</v>
      </c>
      <c r="J595" s="668">
        <v>4</v>
      </c>
      <c r="K595" s="669">
        <v>2111.4</v>
      </c>
    </row>
    <row r="596" spans="1:11" ht="14.4" customHeight="1" x14ac:dyDescent="0.3">
      <c r="A596" s="664" t="s">
        <v>548</v>
      </c>
      <c r="B596" s="665" t="s">
        <v>549</v>
      </c>
      <c r="C596" s="666" t="s">
        <v>3306</v>
      </c>
      <c r="D596" s="667" t="s">
        <v>5499</v>
      </c>
      <c r="E596" s="666" t="s">
        <v>5500</v>
      </c>
      <c r="F596" s="667" t="s">
        <v>5501</v>
      </c>
      <c r="G596" s="666" t="s">
        <v>4279</v>
      </c>
      <c r="H596" s="666" t="s">
        <v>4280</v>
      </c>
      <c r="I596" s="668">
        <v>2023.05</v>
      </c>
      <c r="J596" s="668">
        <v>2</v>
      </c>
      <c r="K596" s="669">
        <v>4046.1</v>
      </c>
    </row>
    <row r="597" spans="1:11" ht="14.4" customHeight="1" x14ac:dyDescent="0.3">
      <c r="A597" s="664" t="s">
        <v>548</v>
      </c>
      <c r="B597" s="665" t="s">
        <v>549</v>
      </c>
      <c r="C597" s="666" t="s">
        <v>3306</v>
      </c>
      <c r="D597" s="667" t="s">
        <v>5499</v>
      </c>
      <c r="E597" s="666" t="s">
        <v>5500</v>
      </c>
      <c r="F597" s="667" t="s">
        <v>5501</v>
      </c>
      <c r="G597" s="666" t="s">
        <v>4281</v>
      </c>
      <c r="H597" s="666" t="s">
        <v>4282</v>
      </c>
      <c r="I597" s="668">
        <v>1199.28</v>
      </c>
      <c r="J597" s="668">
        <v>2</v>
      </c>
      <c r="K597" s="669">
        <v>2398.56</v>
      </c>
    </row>
    <row r="598" spans="1:11" ht="14.4" customHeight="1" x14ac:dyDescent="0.3">
      <c r="A598" s="664" t="s">
        <v>548</v>
      </c>
      <c r="B598" s="665" t="s">
        <v>549</v>
      </c>
      <c r="C598" s="666" t="s">
        <v>3306</v>
      </c>
      <c r="D598" s="667" t="s">
        <v>5499</v>
      </c>
      <c r="E598" s="666" t="s">
        <v>5500</v>
      </c>
      <c r="F598" s="667" t="s">
        <v>5501</v>
      </c>
      <c r="G598" s="666" t="s">
        <v>4283</v>
      </c>
      <c r="H598" s="666" t="s">
        <v>4284</v>
      </c>
      <c r="I598" s="668">
        <v>3510.28</v>
      </c>
      <c r="J598" s="668">
        <v>2</v>
      </c>
      <c r="K598" s="669">
        <v>7020.56</v>
      </c>
    </row>
    <row r="599" spans="1:11" ht="14.4" customHeight="1" x14ac:dyDescent="0.3">
      <c r="A599" s="664" t="s">
        <v>548</v>
      </c>
      <c r="B599" s="665" t="s">
        <v>549</v>
      </c>
      <c r="C599" s="666" t="s">
        <v>3306</v>
      </c>
      <c r="D599" s="667" t="s">
        <v>5499</v>
      </c>
      <c r="E599" s="666" t="s">
        <v>5500</v>
      </c>
      <c r="F599" s="667" t="s">
        <v>5501</v>
      </c>
      <c r="G599" s="666" t="s">
        <v>4285</v>
      </c>
      <c r="H599" s="666" t="s">
        <v>4286</v>
      </c>
      <c r="I599" s="668">
        <v>687.17</v>
      </c>
      <c r="J599" s="668">
        <v>3</v>
      </c>
      <c r="K599" s="669">
        <v>2061.52</v>
      </c>
    </row>
    <row r="600" spans="1:11" ht="14.4" customHeight="1" x14ac:dyDescent="0.3">
      <c r="A600" s="664" t="s">
        <v>548</v>
      </c>
      <c r="B600" s="665" t="s">
        <v>549</v>
      </c>
      <c r="C600" s="666" t="s">
        <v>3306</v>
      </c>
      <c r="D600" s="667" t="s">
        <v>5499</v>
      </c>
      <c r="E600" s="666" t="s">
        <v>5500</v>
      </c>
      <c r="F600" s="667" t="s">
        <v>5501</v>
      </c>
      <c r="G600" s="666" t="s">
        <v>4287</v>
      </c>
      <c r="H600" s="666" t="s">
        <v>4288</v>
      </c>
      <c r="I600" s="668">
        <v>3510.2866666666669</v>
      </c>
      <c r="J600" s="668">
        <v>3</v>
      </c>
      <c r="K600" s="669">
        <v>10530.86</v>
      </c>
    </row>
    <row r="601" spans="1:11" ht="14.4" customHeight="1" x14ac:dyDescent="0.3">
      <c r="A601" s="664" t="s">
        <v>548</v>
      </c>
      <c r="B601" s="665" t="s">
        <v>549</v>
      </c>
      <c r="C601" s="666" t="s">
        <v>3306</v>
      </c>
      <c r="D601" s="667" t="s">
        <v>5499</v>
      </c>
      <c r="E601" s="666" t="s">
        <v>5500</v>
      </c>
      <c r="F601" s="667" t="s">
        <v>5501</v>
      </c>
      <c r="G601" s="666" t="s">
        <v>4289</v>
      </c>
      <c r="H601" s="666" t="s">
        <v>4290</v>
      </c>
      <c r="I601" s="668">
        <v>4600</v>
      </c>
      <c r="J601" s="668">
        <v>8</v>
      </c>
      <c r="K601" s="669">
        <v>36800</v>
      </c>
    </row>
    <row r="602" spans="1:11" ht="14.4" customHeight="1" x14ac:dyDescent="0.3">
      <c r="A602" s="664" t="s">
        <v>548</v>
      </c>
      <c r="B602" s="665" t="s">
        <v>549</v>
      </c>
      <c r="C602" s="666" t="s">
        <v>3306</v>
      </c>
      <c r="D602" s="667" t="s">
        <v>5499</v>
      </c>
      <c r="E602" s="666" t="s">
        <v>5500</v>
      </c>
      <c r="F602" s="667" t="s">
        <v>5501</v>
      </c>
      <c r="G602" s="666" t="s">
        <v>4291</v>
      </c>
      <c r="H602" s="666" t="s">
        <v>4292</v>
      </c>
      <c r="I602" s="668">
        <v>12008.3</v>
      </c>
      <c r="J602" s="668">
        <v>1</v>
      </c>
      <c r="K602" s="669">
        <v>12008.3</v>
      </c>
    </row>
    <row r="603" spans="1:11" ht="14.4" customHeight="1" x14ac:dyDescent="0.3">
      <c r="A603" s="664" t="s">
        <v>548</v>
      </c>
      <c r="B603" s="665" t="s">
        <v>549</v>
      </c>
      <c r="C603" s="666" t="s">
        <v>3306</v>
      </c>
      <c r="D603" s="667" t="s">
        <v>5499</v>
      </c>
      <c r="E603" s="666" t="s">
        <v>5500</v>
      </c>
      <c r="F603" s="667" t="s">
        <v>5501</v>
      </c>
      <c r="G603" s="666" t="s">
        <v>4293</v>
      </c>
      <c r="H603" s="666" t="s">
        <v>4294</v>
      </c>
      <c r="I603" s="668">
        <v>10992.45</v>
      </c>
      <c r="J603" s="668">
        <v>1</v>
      </c>
      <c r="K603" s="669">
        <v>10992.45</v>
      </c>
    </row>
    <row r="604" spans="1:11" ht="14.4" customHeight="1" x14ac:dyDescent="0.3">
      <c r="A604" s="664" t="s">
        <v>548</v>
      </c>
      <c r="B604" s="665" t="s">
        <v>549</v>
      </c>
      <c r="C604" s="666" t="s">
        <v>3306</v>
      </c>
      <c r="D604" s="667" t="s">
        <v>5499</v>
      </c>
      <c r="E604" s="666" t="s">
        <v>5500</v>
      </c>
      <c r="F604" s="667" t="s">
        <v>5501</v>
      </c>
      <c r="G604" s="666" t="s">
        <v>4295</v>
      </c>
      <c r="H604" s="666" t="s">
        <v>4296</v>
      </c>
      <c r="I604" s="668">
        <v>3918.2985714285719</v>
      </c>
      <c r="J604" s="668">
        <v>7</v>
      </c>
      <c r="K604" s="669">
        <v>27428.090000000004</v>
      </c>
    </row>
    <row r="605" spans="1:11" ht="14.4" customHeight="1" x14ac:dyDescent="0.3">
      <c r="A605" s="664" t="s">
        <v>548</v>
      </c>
      <c r="B605" s="665" t="s">
        <v>549</v>
      </c>
      <c r="C605" s="666" t="s">
        <v>3306</v>
      </c>
      <c r="D605" s="667" t="s">
        <v>5499</v>
      </c>
      <c r="E605" s="666" t="s">
        <v>5500</v>
      </c>
      <c r="F605" s="667" t="s">
        <v>5501</v>
      </c>
      <c r="G605" s="666" t="s">
        <v>4297</v>
      </c>
      <c r="H605" s="666" t="s">
        <v>4298</v>
      </c>
      <c r="I605" s="668">
        <v>2656.6</v>
      </c>
      <c r="J605" s="668">
        <v>1</v>
      </c>
      <c r="K605" s="669">
        <v>2656.6</v>
      </c>
    </row>
    <row r="606" spans="1:11" ht="14.4" customHeight="1" x14ac:dyDescent="0.3">
      <c r="A606" s="664" t="s">
        <v>548</v>
      </c>
      <c r="B606" s="665" t="s">
        <v>549</v>
      </c>
      <c r="C606" s="666" t="s">
        <v>3306</v>
      </c>
      <c r="D606" s="667" t="s">
        <v>5499</v>
      </c>
      <c r="E606" s="666" t="s">
        <v>5500</v>
      </c>
      <c r="F606" s="667" t="s">
        <v>5501</v>
      </c>
      <c r="G606" s="666" t="s">
        <v>4299</v>
      </c>
      <c r="H606" s="666" t="s">
        <v>4300</v>
      </c>
      <c r="I606" s="668">
        <v>680.68499999999995</v>
      </c>
      <c r="J606" s="668">
        <v>5</v>
      </c>
      <c r="K606" s="669">
        <v>3403.4399999999996</v>
      </c>
    </row>
    <row r="607" spans="1:11" ht="14.4" customHeight="1" x14ac:dyDescent="0.3">
      <c r="A607" s="664" t="s">
        <v>548</v>
      </c>
      <c r="B607" s="665" t="s">
        <v>549</v>
      </c>
      <c r="C607" s="666" t="s">
        <v>3306</v>
      </c>
      <c r="D607" s="667" t="s">
        <v>5499</v>
      </c>
      <c r="E607" s="666" t="s">
        <v>5500</v>
      </c>
      <c r="F607" s="667" t="s">
        <v>5501</v>
      </c>
      <c r="G607" s="666" t="s">
        <v>4301</v>
      </c>
      <c r="H607" s="666" t="s">
        <v>4302</v>
      </c>
      <c r="I607" s="668">
        <v>680.69749999999999</v>
      </c>
      <c r="J607" s="668">
        <v>7</v>
      </c>
      <c r="K607" s="669">
        <v>4764.8599999999997</v>
      </c>
    </row>
    <row r="608" spans="1:11" ht="14.4" customHeight="1" x14ac:dyDescent="0.3">
      <c r="A608" s="664" t="s">
        <v>548</v>
      </c>
      <c r="B608" s="665" t="s">
        <v>549</v>
      </c>
      <c r="C608" s="666" t="s">
        <v>3306</v>
      </c>
      <c r="D608" s="667" t="s">
        <v>5499</v>
      </c>
      <c r="E608" s="666" t="s">
        <v>5500</v>
      </c>
      <c r="F608" s="667" t="s">
        <v>5501</v>
      </c>
      <c r="G608" s="666" t="s">
        <v>4303</v>
      </c>
      <c r="H608" s="666" t="s">
        <v>4304</v>
      </c>
      <c r="I608" s="668">
        <v>9028.9599999999991</v>
      </c>
      <c r="J608" s="668">
        <v>2</v>
      </c>
      <c r="K608" s="669">
        <v>18057.919999999998</v>
      </c>
    </row>
    <row r="609" spans="1:11" ht="14.4" customHeight="1" x14ac:dyDescent="0.3">
      <c r="A609" s="664" t="s">
        <v>548</v>
      </c>
      <c r="B609" s="665" t="s">
        <v>549</v>
      </c>
      <c r="C609" s="666" t="s">
        <v>3306</v>
      </c>
      <c r="D609" s="667" t="s">
        <v>5499</v>
      </c>
      <c r="E609" s="666" t="s">
        <v>5500</v>
      </c>
      <c r="F609" s="667" t="s">
        <v>5501</v>
      </c>
      <c r="G609" s="666" t="s">
        <v>4305</v>
      </c>
      <c r="H609" s="666" t="s">
        <v>4306</v>
      </c>
      <c r="I609" s="668">
        <v>3859.1933333333332</v>
      </c>
      <c r="J609" s="668">
        <v>3</v>
      </c>
      <c r="K609" s="669">
        <v>11577.58</v>
      </c>
    </row>
    <row r="610" spans="1:11" ht="14.4" customHeight="1" x14ac:dyDescent="0.3">
      <c r="A610" s="664" t="s">
        <v>548</v>
      </c>
      <c r="B610" s="665" t="s">
        <v>549</v>
      </c>
      <c r="C610" s="666" t="s">
        <v>3306</v>
      </c>
      <c r="D610" s="667" t="s">
        <v>5499</v>
      </c>
      <c r="E610" s="666" t="s">
        <v>5500</v>
      </c>
      <c r="F610" s="667" t="s">
        <v>5501</v>
      </c>
      <c r="G610" s="666" t="s">
        <v>4307</v>
      </c>
      <c r="H610" s="666" t="s">
        <v>4308</v>
      </c>
      <c r="I610" s="668">
        <v>3510.3</v>
      </c>
      <c r="J610" s="668">
        <v>1</v>
      </c>
      <c r="K610" s="669">
        <v>3510.3</v>
      </c>
    </row>
    <row r="611" spans="1:11" ht="14.4" customHeight="1" x14ac:dyDescent="0.3">
      <c r="A611" s="664" t="s">
        <v>548</v>
      </c>
      <c r="B611" s="665" t="s">
        <v>549</v>
      </c>
      <c r="C611" s="666" t="s">
        <v>3306</v>
      </c>
      <c r="D611" s="667" t="s">
        <v>5499</v>
      </c>
      <c r="E611" s="666" t="s">
        <v>5500</v>
      </c>
      <c r="F611" s="667" t="s">
        <v>5501</v>
      </c>
      <c r="G611" s="666" t="s">
        <v>4309</v>
      </c>
      <c r="H611" s="666" t="s">
        <v>4310</v>
      </c>
      <c r="I611" s="668">
        <v>1718.1</v>
      </c>
      <c r="J611" s="668">
        <v>2</v>
      </c>
      <c r="K611" s="669">
        <v>3436.2</v>
      </c>
    </row>
    <row r="612" spans="1:11" ht="14.4" customHeight="1" x14ac:dyDescent="0.3">
      <c r="A612" s="664" t="s">
        <v>548</v>
      </c>
      <c r="B612" s="665" t="s">
        <v>549</v>
      </c>
      <c r="C612" s="666" t="s">
        <v>3306</v>
      </c>
      <c r="D612" s="667" t="s">
        <v>5499</v>
      </c>
      <c r="E612" s="666" t="s">
        <v>5500</v>
      </c>
      <c r="F612" s="667" t="s">
        <v>5501</v>
      </c>
      <c r="G612" s="666" t="s">
        <v>4311</v>
      </c>
      <c r="H612" s="666" t="s">
        <v>4312</v>
      </c>
      <c r="I612" s="668">
        <v>285.95</v>
      </c>
      <c r="J612" s="668">
        <v>1</v>
      </c>
      <c r="K612" s="669">
        <v>285.95</v>
      </c>
    </row>
    <row r="613" spans="1:11" ht="14.4" customHeight="1" x14ac:dyDescent="0.3">
      <c r="A613" s="664" t="s">
        <v>548</v>
      </c>
      <c r="B613" s="665" t="s">
        <v>549</v>
      </c>
      <c r="C613" s="666" t="s">
        <v>3306</v>
      </c>
      <c r="D613" s="667" t="s">
        <v>5499</v>
      </c>
      <c r="E613" s="666" t="s">
        <v>5500</v>
      </c>
      <c r="F613" s="667" t="s">
        <v>5501</v>
      </c>
      <c r="G613" s="666" t="s">
        <v>4313</v>
      </c>
      <c r="H613" s="666" t="s">
        <v>4314</v>
      </c>
      <c r="I613" s="668">
        <v>5485.4</v>
      </c>
      <c r="J613" s="668">
        <v>1</v>
      </c>
      <c r="K613" s="669">
        <v>5485.4</v>
      </c>
    </row>
    <row r="614" spans="1:11" ht="14.4" customHeight="1" x14ac:dyDescent="0.3">
      <c r="A614" s="664" t="s">
        <v>548</v>
      </c>
      <c r="B614" s="665" t="s">
        <v>549</v>
      </c>
      <c r="C614" s="666" t="s">
        <v>3306</v>
      </c>
      <c r="D614" s="667" t="s">
        <v>5499</v>
      </c>
      <c r="E614" s="666" t="s">
        <v>5500</v>
      </c>
      <c r="F614" s="667" t="s">
        <v>5501</v>
      </c>
      <c r="G614" s="666" t="s">
        <v>4315</v>
      </c>
      <c r="H614" s="666" t="s">
        <v>4316</v>
      </c>
      <c r="I614" s="668">
        <v>1352.66</v>
      </c>
      <c r="J614" s="668">
        <v>1</v>
      </c>
      <c r="K614" s="669">
        <v>1352.66</v>
      </c>
    </row>
    <row r="615" spans="1:11" ht="14.4" customHeight="1" x14ac:dyDescent="0.3">
      <c r="A615" s="664" t="s">
        <v>548</v>
      </c>
      <c r="B615" s="665" t="s">
        <v>549</v>
      </c>
      <c r="C615" s="666" t="s">
        <v>3306</v>
      </c>
      <c r="D615" s="667" t="s">
        <v>5499</v>
      </c>
      <c r="E615" s="666" t="s">
        <v>5500</v>
      </c>
      <c r="F615" s="667" t="s">
        <v>5501</v>
      </c>
      <c r="G615" s="666" t="s">
        <v>4317</v>
      </c>
      <c r="H615" s="666" t="s">
        <v>4318</v>
      </c>
      <c r="I615" s="668">
        <v>1561.6900000000003</v>
      </c>
      <c r="J615" s="668">
        <v>8</v>
      </c>
      <c r="K615" s="669">
        <v>12493.52</v>
      </c>
    </row>
    <row r="616" spans="1:11" ht="14.4" customHeight="1" x14ac:dyDescent="0.3">
      <c r="A616" s="664" t="s">
        <v>548</v>
      </c>
      <c r="B616" s="665" t="s">
        <v>549</v>
      </c>
      <c r="C616" s="666" t="s">
        <v>3306</v>
      </c>
      <c r="D616" s="667" t="s">
        <v>5499</v>
      </c>
      <c r="E616" s="666" t="s">
        <v>5500</v>
      </c>
      <c r="F616" s="667" t="s">
        <v>5501</v>
      </c>
      <c r="G616" s="666" t="s">
        <v>4319</v>
      </c>
      <c r="H616" s="666" t="s">
        <v>4320</v>
      </c>
      <c r="I616" s="668">
        <v>1009.37</v>
      </c>
      <c r="J616" s="668">
        <v>1</v>
      </c>
      <c r="K616" s="669">
        <v>1009.37</v>
      </c>
    </row>
    <row r="617" spans="1:11" ht="14.4" customHeight="1" x14ac:dyDescent="0.3">
      <c r="A617" s="664" t="s">
        <v>548</v>
      </c>
      <c r="B617" s="665" t="s">
        <v>549</v>
      </c>
      <c r="C617" s="666" t="s">
        <v>3306</v>
      </c>
      <c r="D617" s="667" t="s">
        <v>5499</v>
      </c>
      <c r="E617" s="666" t="s">
        <v>5500</v>
      </c>
      <c r="F617" s="667" t="s">
        <v>5501</v>
      </c>
      <c r="G617" s="666" t="s">
        <v>4321</v>
      </c>
      <c r="H617" s="666" t="s">
        <v>4322</v>
      </c>
      <c r="I617" s="668">
        <v>449.44</v>
      </c>
      <c r="J617" s="668">
        <v>2</v>
      </c>
      <c r="K617" s="669">
        <v>898.88</v>
      </c>
    </row>
    <row r="618" spans="1:11" ht="14.4" customHeight="1" x14ac:dyDescent="0.3">
      <c r="A618" s="664" t="s">
        <v>548</v>
      </c>
      <c r="B618" s="665" t="s">
        <v>549</v>
      </c>
      <c r="C618" s="666" t="s">
        <v>3306</v>
      </c>
      <c r="D618" s="667" t="s">
        <v>5499</v>
      </c>
      <c r="E618" s="666" t="s">
        <v>5500</v>
      </c>
      <c r="F618" s="667" t="s">
        <v>5501</v>
      </c>
      <c r="G618" s="666" t="s">
        <v>4323</v>
      </c>
      <c r="H618" s="666" t="s">
        <v>4324</v>
      </c>
      <c r="I618" s="668">
        <v>1739.26</v>
      </c>
      <c r="J618" s="668">
        <v>1</v>
      </c>
      <c r="K618" s="669">
        <v>1739.26</v>
      </c>
    </row>
    <row r="619" spans="1:11" ht="14.4" customHeight="1" x14ac:dyDescent="0.3">
      <c r="A619" s="664" t="s">
        <v>548</v>
      </c>
      <c r="B619" s="665" t="s">
        <v>549</v>
      </c>
      <c r="C619" s="666" t="s">
        <v>3306</v>
      </c>
      <c r="D619" s="667" t="s">
        <v>5499</v>
      </c>
      <c r="E619" s="666" t="s">
        <v>5500</v>
      </c>
      <c r="F619" s="667" t="s">
        <v>5501</v>
      </c>
      <c r="G619" s="666" t="s">
        <v>4325</v>
      </c>
      <c r="H619" s="666" t="s">
        <v>4326</v>
      </c>
      <c r="I619" s="668">
        <v>1184.82</v>
      </c>
      <c r="J619" s="668">
        <v>1</v>
      </c>
      <c r="K619" s="669">
        <v>1184.82</v>
      </c>
    </row>
    <row r="620" spans="1:11" ht="14.4" customHeight="1" x14ac:dyDescent="0.3">
      <c r="A620" s="664" t="s">
        <v>548</v>
      </c>
      <c r="B620" s="665" t="s">
        <v>549</v>
      </c>
      <c r="C620" s="666" t="s">
        <v>3306</v>
      </c>
      <c r="D620" s="667" t="s">
        <v>5499</v>
      </c>
      <c r="E620" s="666" t="s">
        <v>5500</v>
      </c>
      <c r="F620" s="667" t="s">
        <v>5501</v>
      </c>
      <c r="G620" s="666" t="s">
        <v>4327</v>
      </c>
      <c r="H620" s="666" t="s">
        <v>4328</v>
      </c>
      <c r="I620" s="668">
        <v>1350.5025000000001</v>
      </c>
      <c r="J620" s="668">
        <v>5</v>
      </c>
      <c r="K620" s="669">
        <v>6752.51</v>
      </c>
    </row>
    <row r="621" spans="1:11" ht="14.4" customHeight="1" x14ac:dyDescent="0.3">
      <c r="A621" s="664" t="s">
        <v>548</v>
      </c>
      <c r="B621" s="665" t="s">
        <v>549</v>
      </c>
      <c r="C621" s="666" t="s">
        <v>3306</v>
      </c>
      <c r="D621" s="667" t="s">
        <v>5499</v>
      </c>
      <c r="E621" s="666" t="s">
        <v>5500</v>
      </c>
      <c r="F621" s="667" t="s">
        <v>5501</v>
      </c>
      <c r="G621" s="666" t="s">
        <v>4329</v>
      </c>
      <c r="H621" s="666" t="s">
        <v>4330</v>
      </c>
      <c r="I621" s="668">
        <v>1839.09</v>
      </c>
      <c r="J621" s="668">
        <v>2</v>
      </c>
      <c r="K621" s="669">
        <v>3678.18</v>
      </c>
    </row>
    <row r="622" spans="1:11" ht="14.4" customHeight="1" x14ac:dyDescent="0.3">
      <c r="A622" s="664" t="s">
        <v>548</v>
      </c>
      <c r="B622" s="665" t="s">
        <v>549</v>
      </c>
      <c r="C622" s="666" t="s">
        <v>3306</v>
      </c>
      <c r="D622" s="667" t="s">
        <v>5499</v>
      </c>
      <c r="E622" s="666" t="s">
        <v>5500</v>
      </c>
      <c r="F622" s="667" t="s">
        <v>5501</v>
      </c>
      <c r="G622" s="666" t="s">
        <v>4331</v>
      </c>
      <c r="H622" s="666" t="s">
        <v>4332</v>
      </c>
      <c r="I622" s="668">
        <v>527.85</v>
      </c>
      <c r="J622" s="668">
        <v>6</v>
      </c>
      <c r="K622" s="669">
        <v>3167.1</v>
      </c>
    </row>
    <row r="623" spans="1:11" ht="14.4" customHeight="1" x14ac:dyDescent="0.3">
      <c r="A623" s="664" t="s">
        <v>548</v>
      </c>
      <c r="B623" s="665" t="s">
        <v>549</v>
      </c>
      <c r="C623" s="666" t="s">
        <v>3306</v>
      </c>
      <c r="D623" s="667" t="s">
        <v>5499</v>
      </c>
      <c r="E623" s="666" t="s">
        <v>5500</v>
      </c>
      <c r="F623" s="667" t="s">
        <v>5501</v>
      </c>
      <c r="G623" s="666" t="s">
        <v>4333</v>
      </c>
      <c r="H623" s="666" t="s">
        <v>4334</v>
      </c>
      <c r="I623" s="668">
        <v>527.85</v>
      </c>
      <c r="J623" s="668">
        <v>1</v>
      </c>
      <c r="K623" s="669">
        <v>527.85</v>
      </c>
    </row>
    <row r="624" spans="1:11" ht="14.4" customHeight="1" x14ac:dyDescent="0.3">
      <c r="A624" s="664" t="s">
        <v>548</v>
      </c>
      <c r="B624" s="665" t="s">
        <v>549</v>
      </c>
      <c r="C624" s="666" t="s">
        <v>3306</v>
      </c>
      <c r="D624" s="667" t="s">
        <v>5499</v>
      </c>
      <c r="E624" s="666" t="s">
        <v>5500</v>
      </c>
      <c r="F624" s="667" t="s">
        <v>5501</v>
      </c>
      <c r="G624" s="666" t="s">
        <v>4335</v>
      </c>
      <c r="H624" s="666" t="s">
        <v>4336</v>
      </c>
      <c r="I624" s="668">
        <v>527.85</v>
      </c>
      <c r="J624" s="668">
        <v>6</v>
      </c>
      <c r="K624" s="669">
        <v>3167.1000000000004</v>
      </c>
    </row>
    <row r="625" spans="1:11" ht="14.4" customHeight="1" x14ac:dyDescent="0.3">
      <c r="A625" s="664" t="s">
        <v>548</v>
      </c>
      <c r="B625" s="665" t="s">
        <v>549</v>
      </c>
      <c r="C625" s="666" t="s">
        <v>3306</v>
      </c>
      <c r="D625" s="667" t="s">
        <v>5499</v>
      </c>
      <c r="E625" s="666" t="s">
        <v>5500</v>
      </c>
      <c r="F625" s="667" t="s">
        <v>5501</v>
      </c>
      <c r="G625" s="666" t="s">
        <v>4337</v>
      </c>
      <c r="H625" s="666" t="s">
        <v>4338</v>
      </c>
      <c r="I625" s="668">
        <v>115.12</v>
      </c>
      <c r="J625" s="668">
        <v>50</v>
      </c>
      <c r="K625" s="669">
        <v>5756.14</v>
      </c>
    </row>
    <row r="626" spans="1:11" ht="14.4" customHeight="1" x14ac:dyDescent="0.3">
      <c r="A626" s="664" t="s">
        <v>548</v>
      </c>
      <c r="B626" s="665" t="s">
        <v>549</v>
      </c>
      <c r="C626" s="666" t="s">
        <v>3306</v>
      </c>
      <c r="D626" s="667" t="s">
        <v>5499</v>
      </c>
      <c r="E626" s="666" t="s">
        <v>5500</v>
      </c>
      <c r="F626" s="667" t="s">
        <v>5501</v>
      </c>
      <c r="G626" s="666" t="s">
        <v>4339</v>
      </c>
      <c r="H626" s="666" t="s">
        <v>4340</v>
      </c>
      <c r="I626" s="668">
        <v>680.6966666666666</v>
      </c>
      <c r="J626" s="668">
        <v>4</v>
      </c>
      <c r="K626" s="669">
        <v>2722.7799999999997</v>
      </c>
    </row>
    <row r="627" spans="1:11" ht="14.4" customHeight="1" x14ac:dyDescent="0.3">
      <c r="A627" s="664" t="s">
        <v>548</v>
      </c>
      <c r="B627" s="665" t="s">
        <v>549</v>
      </c>
      <c r="C627" s="666" t="s">
        <v>3306</v>
      </c>
      <c r="D627" s="667" t="s">
        <v>5499</v>
      </c>
      <c r="E627" s="666" t="s">
        <v>5500</v>
      </c>
      <c r="F627" s="667" t="s">
        <v>5501</v>
      </c>
      <c r="G627" s="666" t="s">
        <v>4341</v>
      </c>
      <c r="H627" s="666" t="s">
        <v>4342</v>
      </c>
      <c r="I627" s="668">
        <v>205.76</v>
      </c>
      <c r="J627" s="668">
        <v>2</v>
      </c>
      <c r="K627" s="669">
        <v>411.53</v>
      </c>
    </row>
    <row r="628" spans="1:11" ht="14.4" customHeight="1" x14ac:dyDescent="0.3">
      <c r="A628" s="664" t="s">
        <v>548</v>
      </c>
      <c r="B628" s="665" t="s">
        <v>549</v>
      </c>
      <c r="C628" s="666" t="s">
        <v>3306</v>
      </c>
      <c r="D628" s="667" t="s">
        <v>5499</v>
      </c>
      <c r="E628" s="666" t="s">
        <v>5500</v>
      </c>
      <c r="F628" s="667" t="s">
        <v>5501</v>
      </c>
      <c r="G628" s="666" t="s">
        <v>4343</v>
      </c>
      <c r="H628" s="666" t="s">
        <v>4344</v>
      </c>
      <c r="I628" s="668">
        <v>4600</v>
      </c>
      <c r="J628" s="668">
        <v>1</v>
      </c>
      <c r="K628" s="669">
        <v>4600</v>
      </c>
    </row>
    <row r="629" spans="1:11" ht="14.4" customHeight="1" x14ac:dyDescent="0.3">
      <c r="A629" s="664" t="s">
        <v>548</v>
      </c>
      <c r="B629" s="665" t="s">
        <v>549</v>
      </c>
      <c r="C629" s="666" t="s">
        <v>3306</v>
      </c>
      <c r="D629" s="667" t="s">
        <v>5499</v>
      </c>
      <c r="E629" s="666" t="s">
        <v>5500</v>
      </c>
      <c r="F629" s="667" t="s">
        <v>5501</v>
      </c>
      <c r="G629" s="666" t="s">
        <v>4345</v>
      </c>
      <c r="H629" s="666" t="s">
        <v>4346</v>
      </c>
      <c r="I629" s="668">
        <v>2162</v>
      </c>
      <c r="J629" s="668">
        <v>1</v>
      </c>
      <c r="K629" s="669">
        <v>2162</v>
      </c>
    </row>
    <row r="630" spans="1:11" ht="14.4" customHeight="1" x14ac:dyDescent="0.3">
      <c r="A630" s="664" t="s">
        <v>548</v>
      </c>
      <c r="B630" s="665" t="s">
        <v>549</v>
      </c>
      <c r="C630" s="666" t="s">
        <v>3306</v>
      </c>
      <c r="D630" s="667" t="s">
        <v>5499</v>
      </c>
      <c r="E630" s="666" t="s">
        <v>5500</v>
      </c>
      <c r="F630" s="667" t="s">
        <v>5501</v>
      </c>
      <c r="G630" s="666" t="s">
        <v>4345</v>
      </c>
      <c r="H630" s="666" t="s">
        <v>4347</v>
      </c>
      <c r="I630" s="668">
        <v>2162</v>
      </c>
      <c r="J630" s="668">
        <v>1</v>
      </c>
      <c r="K630" s="669">
        <v>2162</v>
      </c>
    </row>
    <row r="631" spans="1:11" ht="14.4" customHeight="1" x14ac:dyDescent="0.3">
      <c r="A631" s="664" t="s">
        <v>548</v>
      </c>
      <c r="B631" s="665" t="s">
        <v>549</v>
      </c>
      <c r="C631" s="666" t="s">
        <v>3306</v>
      </c>
      <c r="D631" s="667" t="s">
        <v>5499</v>
      </c>
      <c r="E631" s="666" t="s">
        <v>5500</v>
      </c>
      <c r="F631" s="667" t="s">
        <v>5501</v>
      </c>
      <c r="G631" s="666" t="s">
        <v>4348</v>
      </c>
      <c r="H631" s="666" t="s">
        <v>4349</v>
      </c>
      <c r="I631" s="668">
        <v>1135.4400000000003</v>
      </c>
      <c r="J631" s="668">
        <v>10</v>
      </c>
      <c r="K631" s="669">
        <v>11354.400000000001</v>
      </c>
    </row>
    <row r="632" spans="1:11" ht="14.4" customHeight="1" x14ac:dyDescent="0.3">
      <c r="A632" s="664" t="s">
        <v>548</v>
      </c>
      <c r="B632" s="665" t="s">
        <v>549</v>
      </c>
      <c r="C632" s="666" t="s">
        <v>3306</v>
      </c>
      <c r="D632" s="667" t="s">
        <v>5499</v>
      </c>
      <c r="E632" s="666" t="s">
        <v>5500</v>
      </c>
      <c r="F632" s="667" t="s">
        <v>5501</v>
      </c>
      <c r="G632" s="666" t="s">
        <v>4350</v>
      </c>
      <c r="H632" s="666" t="s">
        <v>4351</v>
      </c>
      <c r="I632" s="668">
        <v>8717</v>
      </c>
      <c r="J632" s="668">
        <v>2</v>
      </c>
      <c r="K632" s="669">
        <v>17434</v>
      </c>
    </row>
    <row r="633" spans="1:11" ht="14.4" customHeight="1" x14ac:dyDescent="0.3">
      <c r="A633" s="664" t="s">
        <v>548</v>
      </c>
      <c r="B633" s="665" t="s">
        <v>549</v>
      </c>
      <c r="C633" s="666" t="s">
        <v>3306</v>
      </c>
      <c r="D633" s="667" t="s">
        <v>5499</v>
      </c>
      <c r="E633" s="666" t="s">
        <v>5500</v>
      </c>
      <c r="F633" s="667" t="s">
        <v>5501</v>
      </c>
      <c r="G633" s="666" t="s">
        <v>4352</v>
      </c>
      <c r="H633" s="666" t="s">
        <v>4353</v>
      </c>
      <c r="I633" s="668">
        <v>561.11</v>
      </c>
      <c r="J633" s="668">
        <v>9</v>
      </c>
      <c r="K633" s="669">
        <v>5049.99</v>
      </c>
    </row>
    <row r="634" spans="1:11" ht="14.4" customHeight="1" x14ac:dyDescent="0.3">
      <c r="A634" s="664" t="s">
        <v>548</v>
      </c>
      <c r="B634" s="665" t="s">
        <v>549</v>
      </c>
      <c r="C634" s="666" t="s">
        <v>3306</v>
      </c>
      <c r="D634" s="667" t="s">
        <v>5499</v>
      </c>
      <c r="E634" s="666" t="s">
        <v>5500</v>
      </c>
      <c r="F634" s="667" t="s">
        <v>5501</v>
      </c>
      <c r="G634" s="666" t="s">
        <v>4354</v>
      </c>
      <c r="H634" s="666" t="s">
        <v>4355</v>
      </c>
      <c r="I634" s="668">
        <v>6555</v>
      </c>
      <c r="J634" s="668">
        <v>3</v>
      </c>
      <c r="K634" s="669">
        <v>19665</v>
      </c>
    </row>
    <row r="635" spans="1:11" ht="14.4" customHeight="1" x14ac:dyDescent="0.3">
      <c r="A635" s="664" t="s">
        <v>548</v>
      </c>
      <c r="B635" s="665" t="s">
        <v>549</v>
      </c>
      <c r="C635" s="666" t="s">
        <v>3306</v>
      </c>
      <c r="D635" s="667" t="s">
        <v>5499</v>
      </c>
      <c r="E635" s="666" t="s">
        <v>5500</v>
      </c>
      <c r="F635" s="667" t="s">
        <v>5501</v>
      </c>
      <c r="G635" s="666" t="s">
        <v>4356</v>
      </c>
      <c r="H635" s="666" t="s">
        <v>4357</v>
      </c>
      <c r="I635" s="668">
        <v>2518.5</v>
      </c>
      <c r="J635" s="668">
        <v>5</v>
      </c>
      <c r="K635" s="669">
        <v>12592.5</v>
      </c>
    </row>
    <row r="636" spans="1:11" ht="14.4" customHeight="1" x14ac:dyDescent="0.3">
      <c r="A636" s="664" t="s">
        <v>548</v>
      </c>
      <c r="B636" s="665" t="s">
        <v>549</v>
      </c>
      <c r="C636" s="666" t="s">
        <v>3306</v>
      </c>
      <c r="D636" s="667" t="s">
        <v>5499</v>
      </c>
      <c r="E636" s="666" t="s">
        <v>5500</v>
      </c>
      <c r="F636" s="667" t="s">
        <v>5501</v>
      </c>
      <c r="G636" s="666" t="s">
        <v>4358</v>
      </c>
      <c r="H636" s="666" t="s">
        <v>4359</v>
      </c>
      <c r="I636" s="668">
        <v>601.23</v>
      </c>
      <c r="J636" s="668">
        <v>2</v>
      </c>
      <c r="K636" s="669">
        <v>1202.46</v>
      </c>
    </row>
    <row r="637" spans="1:11" ht="14.4" customHeight="1" x14ac:dyDescent="0.3">
      <c r="A637" s="664" t="s">
        <v>548</v>
      </c>
      <c r="B637" s="665" t="s">
        <v>549</v>
      </c>
      <c r="C637" s="666" t="s">
        <v>3306</v>
      </c>
      <c r="D637" s="667" t="s">
        <v>5499</v>
      </c>
      <c r="E637" s="666" t="s">
        <v>5500</v>
      </c>
      <c r="F637" s="667" t="s">
        <v>5501</v>
      </c>
      <c r="G637" s="666" t="s">
        <v>4360</v>
      </c>
      <c r="H637" s="666" t="s">
        <v>4361</v>
      </c>
      <c r="I637" s="668">
        <v>1135.44</v>
      </c>
      <c r="J637" s="668">
        <v>7</v>
      </c>
      <c r="K637" s="669">
        <v>7948.08</v>
      </c>
    </row>
    <row r="638" spans="1:11" ht="14.4" customHeight="1" x14ac:dyDescent="0.3">
      <c r="A638" s="664" t="s">
        <v>548</v>
      </c>
      <c r="B638" s="665" t="s">
        <v>549</v>
      </c>
      <c r="C638" s="666" t="s">
        <v>3306</v>
      </c>
      <c r="D638" s="667" t="s">
        <v>5499</v>
      </c>
      <c r="E638" s="666" t="s">
        <v>5500</v>
      </c>
      <c r="F638" s="667" t="s">
        <v>5501</v>
      </c>
      <c r="G638" s="666" t="s">
        <v>4362</v>
      </c>
      <c r="H638" s="666" t="s">
        <v>4363</v>
      </c>
      <c r="I638" s="668">
        <v>2518.5</v>
      </c>
      <c r="J638" s="668">
        <v>3</v>
      </c>
      <c r="K638" s="669">
        <v>7555.5</v>
      </c>
    </row>
    <row r="639" spans="1:11" ht="14.4" customHeight="1" x14ac:dyDescent="0.3">
      <c r="A639" s="664" t="s">
        <v>548</v>
      </c>
      <c r="B639" s="665" t="s">
        <v>549</v>
      </c>
      <c r="C639" s="666" t="s">
        <v>3306</v>
      </c>
      <c r="D639" s="667" t="s">
        <v>5499</v>
      </c>
      <c r="E639" s="666" t="s">
        <v>5500</v>
      </c>
      <c r="F639" s="667" t="s">
        <v>5501</v>
      </c>
      <c r="G639" s="666" t="s">
        <v>4364</v>
      </c>
      <c r="H639" s="666" t="s">
        <v>4365</v>
      </c>
      <c r="I639" s="668">
        <v>3113.63</v>
      </c>
      <c r="J639" s="668">
        <v>2</v>
      </c>
      <c r="K639" s="669">
        <v>6227.26</v>
      </c>
    </row>
    <row r="640" spans="1:11" ht="14.4" customHeight="1" x14ac:dyDescent="0.3">
      <c r="A640" s="664" t="s">
        <v>548</v>
      </c>
      <c r="B640" s="665" t="s">
        <v>549</v>
      </c>
      <c r="C640" s="666" t="s">
        <v>3306</v>
      </c>
      <c r="D640" s="667" t="s">
        <v>5499</v>
      </c>
      <c r="E640" s="666" t="s">
        <v>5500</v>
      </c>
      <c r="F640" s="667" t="s">
        <v>5501</v>
      </c>
      <c r="G640" s="666" t="s">
        <v>4366</v>
      </c>
      <c r="H640" s="666" t="s">
        <v>4367</v>
      </c>
      <c r="I640" s="668">
        <v>12008.3</v>
      </c>
      <c r="J640" s="668">
        <v>2</v>
      </c>
      <c r="K640" s="669">
        <v>24016.6</v>
      </c>
    </row>
    <row r="641" spans="1:11" ht="14.4" customHeight="1" x14ac:dyDescent="0.3">
      <c r="A641" s="664" t="s">
        <v>548</v>
      </c>
      <c r="B641" s="665" t="s">
        <v>549</v>
      </c>
      <c r="C641" s="666" t="s">
        <v>3306</v>
      </c>
      <c r="D641" s="667" t="s">
        <v>5499</v>
      </c>
      <c r="E641" s="666" t="s">
        <v>5500</v>
      </c>
      <c r="F641" s="667" t="s">
        <v>5501</v>
      </c>
      <c r="G641" s="666" t="s">
        <v>4368</v>
      </c>
      <c r="H641" s="666" t="s">
        <v>4369</v>
      </c>
      <c r="I641" s="668">
        <v>474.35</v>
      </c>
      <c r="J641" s="668">
        <v>1</v>
      </c>
      <c r="K641" s="669">
        <v>474.35</v>
      </c>
    </row>
    <row r="642" spans="1:11" ht="14.4" customHeight="1" x14ac:dyDescent="0.3">
      <c r="A642" s="664" t="s">
        <v>548</v>
      </c>
      <c r="B642" s="665" t="s">
        <v>549</v>
      </c>
      <c r="C642" s="666" t="s">
        <v>3306</v>
      </c>
      <c r="D642" s="667" t="s">
        <v>5499</v>
      </c>
      <c r="E642" s="666" t="s">
        <v>5500</v>
      </c>
      <c r="F642" s="667" t="s">
        <v>5501</v>
      </c>
      <c r="G642" s="666" t="s">
        <v>4370</v>
      </c>
      <c r="H642" s="666" t="s">
        <v>4371</v>
      </c>
      <c r="I642" s="668">
        <v>527.85</v>
      </c>
      <c r="J642" s="668">
        <v>4</v>
      </c>
      <c r="K642" s="669">
        <v>2111.4</v>
      </c>
    </row>
    <row r="643" spans="1:11" ht="14.4" customHeight="1" x14ac:dyDescent="0.3">
      <c r="A643" s="664" t="s">
        <v>548</v>
      </c>
      <c r="B643" s="665" t="s">
        <v>549</v>
      </c>
      <c r="C643" s="666" t="s">
        <v>3306</v>
      </c>
      <c r="D643" s="667" t="s">
        <v>5499</v>
      </c>
      <c r="E643" s="666" t="s">
        <v>5500</v>
      </c>
      <c r="F643" s="667" t="s">
        <v>5501</v>
      </c>
      <c r="G643" s="666" t="s">
        <v>4372</v>
      </c>
      <c r="H643" s="666" t="s">
        <v>4373</v>
      </c>
      <c r="I643" s="668">
        <v>3510.3</v>
      </c>
      <c r="J643" s="668">
        <v>1</v>
      </c>
      <c r="K643" s="669">
        <v>3510.3</v>
      </c>
    </row>
    <row r="644" spans="1:11" ht="14.4" customHeight="1" x14ac:dyDescent="0.3">
      <c r="A644" s="664" t="s">
        <v>548</v>
      </c>
      <c r="B644" s="665" t="s">
        <v>549</v>
      </c>
      <c r="C644" s="666" t="s">
        <v>3306</v>
      </c>
      <c r="D644" s="667" t="s">
        <v>5499</v>
      </c>
      <c r="E644" s="666" t="s">
        <v>5500</v>
      </c>
      <c r="F644" s="667" t="s">
        <v>5501</v>
      </c>
      <c r="G644" s="666" t="s">
        <v>4374</v>
      </c>
      <c r="H644" s="666" t="s">
        <v>4375</v>
      </c>
      <c r="I644" s="668">
        <v>3510.26</v>
      </c>
      <c r="J644" s="668">
        <v>1</v>
      </c>
      <c r="K644" s="669">
        <v>3510.26</v>
      </c>
    </row>
    <row r="645" spans="1:11" ht="14.4" customHeight="1" x14ac:dyDescent="0.3">
      <c r="A645" s="664" t="s">
        <v>548</v>
      </c>
      <c r="B645" s="665" t="s">
        <v>549</v>
      </c>
      <c r="C645" s="666" t="s">
        <v>3306</v>
      </c>
      <c r="D645" s="667" t="s">
        <v>5499</v>
      </c>
      <c r="E645" s="666" t="s">
        <v>5500</v>
      </c>
      <c r="F645" s="667" t="s">
        <v>5501</v>
      </c>
      <c r="G645" s="666" t="s">
        <v>4376</v>
      </c>
      <c r="H645" s="666" t="s">
        <v>4377</v>
      </c>
      <c r="I645" s="668">
        <v>2023.05</v>
      </c>
      <c r="J645" s="668">
        <v>2</v>
      </c>
      <c r="K645" s="669">
        <v>4046.1</v>
      </c>
    </row>
    <row r="646" spans="1:11" ht="14.4" customHeight="1" x14ac:dyDescent="0.3">
      <c r="A646" s="664" t="s">
        <v>548</v>
      </c>
      <c r="B646" s="665" t="s">
        <v>549</v>
      </c>
      <c r="C646" s="666" t="s">
        <v>3306</v>
      </c>
      <c r="D646" s="667" t="s">
        <v>5499</v>
      </c>
      <c r="E646" s="666" t="s">
        <v>5500</v>
      </c>
      <c r="F646" s="667" t="s">
        <v>5501</v>
      </c>
      <c r="G646" s="666" t="s">
        <v>4378</v>
      </c>
      <c r="H646" s="666" t="s">
        <v>4379</v>
      </c>
      <c r="I646" s="668">
        <v>1764.1</v>
      </c>
      <c r="J646" s="668">
        <v>6</v>
      </c>
      <c r="K646" s="669">
        <v>10584.599999999999</v>
      </c>
    </row>
    <row r="647" spans="1:11" ht="14.4" customHeight="1" x14ac:dyDescent="0.3">
      <c r="A647" s="664" t="s">
        <v>548</v>
      </c>
      <c r="B647" s="665" t="s">
        <v>549</v>
      </c>
      <c r="C647" s="666" t="s">
        <v>3306</v>
      </c>
      <c r="D647" s="667" t="s">
        <v>5499</v>
      </c>
      <c r="E647" s="666" t="s">
        <v>5500</v>
      </c>
      <c r="F647" s="667" t="s">
        <v>5501</v>
      </c>
      <c r="G647" s="666" t="s">
        <v>4380</v>
      </c>
      <c r="H647" s="666" t="s">
        <v>4381</v>
      </c>
      <c r="I647" s="668">
        <v>449.44</v>
      </c>
      <c r="J647" s="668">
        <v>1</v>
      </c>
      <c r="K647" s="669">
        <v>449.44</v>
      </c>
    </row>
    <row r="648" spans="1:11" ht="14.4" customHeight="1" x14ac:dyDescent="0.3">
      <c r="A648" s="664" t="s">
        <v>548</v>
      </c>
      <c r="B648" s="665" t="s">
        <v>549</v>
      </c>
      <c r="C648" s="666" t="s">
        <v>3306</v>
      </c>
      <c r="D648" s="667" t="s">
        <v>5499</v>
      </c>
      <c r="E648" s="666" t="s">
        <v>5500</v>
      </c>
      <c r="F648" s="667" t="s">
        <v>5501</v>
      </c>
      <c r="G648" s="666" t="s">
        <v>4382</v>
      </c>
      <c r="H648" s="666" t="s">
        <v>4383</v>
      </c>
      <c r="I648" s="668">
        <v>10992.45</v>
      </c>
      <c r="J648" s="668">
        <v>1</v>
      </c>
      <c r="K648" s="669">
        <v>10992.45</v>
      </c>
    </row>
    <row r="649" spans="1:11" ht="14.4" customHeight="1" x14ac:dyDescent="0.3">
      <c r="A649" s="664" t="s">
        <v>548</v>
      </c>
      <c r="B649" s="665" t="s">
        <v>549</v>
      </c>
      <c r="C649" s="666" t="s">
        <v>3306</v>
      </c>
      <c r="D649" s="667" t="s">
        <v>5499</v>
      </c>
      <c r="E649" s="666" t="s">
        <v>5500</v>
      </c>
      <c r="F649" s="667" t="s">
        <v>5501</v>
      </c>
      <c r="G649" s="666" t="s">
        <v>4384</v>
      </c>
      <c r="H649" s="666" t="s">
        <v>4385</v>
      </c>
      <c r="I649" s="668">
        <v>1572.51</v>
      </c>
      <c r="J649" s="668">
        <v>4</v>
      </c>
      <c r="K649" s="669">
        <v>6290.04</v>
      </c>
    </row>
    <row r="650" spans="1:11" ht="14.4" customHeight="1" x14ac:dyDescent="0.3">
      <c r="A650" s="664" t="s">
        <v>548</v>
      </c>
      <c r="B650" s="665" t="s">
        <v>549</v>
      </c>
      <c r="C650" s="666" t="s">
        <v>3306</v>
      </c>
      <c r="D650" s="667" t="s">
        <v>5499</v>
      </c>
      <c r="E650" s="666" t="s">
        <v>5500</v>
      </c>
      <c r="F650" s="667" t="s">
        <v>5501</v>
      </c>
      <c r="G650" s="666" t="s">
        <v>4386</v>
      </c>
      <c r="H650" s="666" t="s">
        <v>4387</v>
      </c>
      <c r="I650" s="668">
        <v>7810.6016666666665</v>
      </c>
      <c r="J650" s="668">
        <v>6</v>
      </c>
      <c r="K650" s="669">
        <v>46863.61</v>
      </c>
    </row>
    <row r="651" spans="1:11" ht="14.4" customHeight="1" x14ac:dyDescent="0.3">
      <c r="A651" s="664" t="s">
        <v>548</v>
      </c>
      <c r="B651" s="665" t="s">
        <v>549</v>
      </c>
      <c r="C651" s="666" t="s">
        <v>3306</v>
      </c>
      <c r="D651" s="667" t="s">
        <v>5499</v>
      </c>
      <c r="E651" s="666" t="s">
        <v>5500</v>
      </c>
      <c r="F651" s="667" t="s">
        <v>5501</v>
      </c>
      <c r="G651" s="666" t="s">
        <v>4388</v>
      </c>
      <c r="H651" s="666" t="s">
        <v>4389</v>
      </c>
      <c r="I651" s="668">
        <v>1316.915</v>
      </c>
      <c r="J651" s="668">
        <v>2</v>
      </c>
      <c r="K651" s="669">
        <v>2633.83</v>
      </c>
    </row>
    <row r="652" spans="1:11" ht="14.4" customHeight="1" x14ac:dyDescent="0.3">
      <c r="A652" s="664" t="s">
        <v>548</v>
      </c>
      <c r="B652" s="665" t="s">
        <v>549</v>
      </c>
      <c r="C652" s="666" t="s">
        <v>3306</v>
      </c>
      <c r="D652" s="667" t="s">
        <v>5499</v>
      </c>
      <c r="E652" s="666" t="s">
        <v>5500</v>
      </c>
      <c r="F652" s="667" t="s">
        <v>5501</v>
      </c>
      <c r="G652" s="666" t="s">
        <v>4390</v>
      </c>
      <c r="H652" s="666" t="s">
        <v>4391</v>
      </c>
      <c r="I652" s="668">
        <v>10444.299999999999</v>
      </c>
      <c r="J652" s="668">
        <v>1</v>
      </c>
      <c r="K652" s="669">
        <v>10444.299999999999</v>
      </c>
    </row>
    <row r="653" spans="1:11" ht="14.4" customHeight="1" x14ac:dyDescent="0.3">
      <c r="A653" s="664" t="s">
        <v>548</v>
      </c>
      <c r="B653" s="665" t="s">
        <v>549</v>
      </c>
      <c r="C653" s="666" t="s">
        <v>3306</v>
      </c>
      <c r="D653" s="667" t="s">
        <v>5499</v>
      </c>
      <c r="E653" s="666" t="s">
        <v>5500</v>
      </c>
      <c r="F653" s="667" t="s">
        <v>5501</v>
      </c>
      <c r="G653" s="666" t="s">
        <v>4392</v>
      </c>
      <c r="H653" s="666" t="s">
        <v>4393</v>
      </c>
      <c r="I653" s="668">
        <v>1725</v>
      </c>
      <c r="J653" s="668">
        <v>3</v>
      </c>
      <c r="K653" s="669">
        <v>5175</v>
      </c>
    </row>
    <row r="654" spans="1:11" ht="14.4" customHeight="1" x14ac:dyDescent="0.3">
      <c r="A654" s="664" t="s">
        <v>548</v>
      </c>
      <c r="B654" s="665" t="s">
        <v>549</v>
      </c>
      <c r="C654" s="666" t="s">
        <v>3306</v>
      </c>
      <c r="D654" s="667" t="s">
        <v>5499</v>
      </c>
      <c r="E654" s="666" t="s">
        <v>5500</v>
      </c>
      <c r="F654" s="667" t="s">
        <v>5501</v>
      </c>
      <c r="G654" s="666" t="s">
        <v>4394</v>
      </c>
      <c r="H654" s="666" t="s">
        <v>4395</v>
      </c>
      <c r="I654" s="668">
        <v>6707.9666666666672</v>
      </c>
      <c r="J654" s="668">
        <v>3</v>
      </c>
      <c r="K654" s="669">
        <v>20123.900000000001</v>
      </c>
    </row>
    <row r="655" spans="1:11" ht="14.4" customHeight="1" x14ac:dyDescent="0.3">
      <c r="A655" s="664" t="s">
        <v>548</v>
      </c>
      <c r="B655" s="665" t="s">
        <v>549</v>
      </c>
      <c r="C655" s="666" t="s">
        <v>3306</v>
      </c>
      <c r="D655" s="667" t="s">
        <v>5499</v>
      </c>
      <c r="E655" s="666" t="s">
        <v>5500</v>
      </c>
      <c r="F655" s="667" t="s">
        <v>5501</v>
      </c>
      <c r="G655" s="666" t="s">
        <v>4396</v>
      </c>
      <c r="H655" s="666" t="s">
        <v>4397</v>
      </c>
      <c r="I655" s="668">
        <v>632.29</v>
      </c>
      <c r="J655" s="668">
        <v>1</v>
      </c>
      <c r="K655" s="669">
        <v>632.29</v>
      </c>
    </row>
    <row r="656" spans="1:11" ht="14.4" customHeight="1" x14ac:dyDescent="0.3">
      <c r="A656" s="664" t="s">
        <v>548</v>
      </c>
      <c r="B656" s="665" t="s">
        <v>549</v>
      </c>
      <c r="C656" s="666" t="s">
        <v>3306</v>
      </c>
      <c r="D656" s="667" t="s">
        <v>5499</v>
      </c>
      <c r="E656" s="666" t="s">
        <v>5500</v>
      </c>
      <c r="F656" s="667" t="s">
        <v>5501</v>
      </c>
      <c r="G656" s="666" t="s">
        <v>4398</v>
      </c>
      <c r="H656" s="666" t="s">
        <v>4399</v>
      </c>
      <c r="I656" s="668">
        <v>594.88499999999999</v>
      </c>
      <c r="J656" s="668">
        <v>4</v>
      </c>
      <c r="K656" s="669">
        <v>2379.54</v>
      </c>
    </row>
    <row r="657" spans="1:11" ht="14.4" customHeight="1" x14ac:dyDescent="0.3">
      <c r="A657" s="664" t="s">
        <v>548</v>
      </c>
      <c r="B657" s="665" t="s">
        <v>549</v>
      </c>
      <c r="C657" s="666" t="s">
        <v>3306</v>
      </c>
      <c r="D657" s="667" t="s">
        <v>5499</v>
      </c>
      <c r="E657" s="666" t="s">
        <v>5500</v>
      </c>
      <c r="F657" s="667" t="s">
        <v>5501</v>
      </c>
      <c r="G657" s="666" t="s">
        <v>4400</v>
      </c>
      <c r="H657" s="666" t="s">
        <v>4401</v>
      </c>
      <c r="I657" s="668">
        <v>1306.6350000000002</v>
      </c>
      <c r="J657" s="668">
        <v>2</v>
      </c>
      <c r="K657" s="669">
        <v>2613.2700000000004</v>
      </c>
    </row>
    <row r="658" spans="1:11" ht="14.4" customHeight="1" x14ac:dyDescent="0.3">
      <c r="A658" s="664" t="s">
        <v>548</v>
      </c>
      <c r="B658" s="665" t="s">
        <v>549</v>
      </c>
      <c r="C658" s="666" t="s">
        <v>3306</v>
      </c>
      <c r="D658" s="667" t="s">
        <v>5499</v>
      </c>
      <c r="E658" s="666" t="s">
        <v>5500</v>
      </c>
      <c r="F658" s="667" t="s">
        <v>5501</v>
      </c>
      <c r="G658" s="666" t="s">
        <v>4402</v>
      </c>
      <c r="H658" s="666" t="s">
        <v>4403</v>
      </c>
      <c r="I658" s="668">
        <v>10444.299999999999</v>
      </c>
      <c r="J658" s="668">
        <v>3</v>
      </c>
      <c r="K658" s="669">
        <v>31332.899999999998</v>
      </c>
    </row>
    <row r="659" spans="1:11" ht="14.4" customHeight="1" x14ac:dyDescent="0.3">
      <c r="A659" s="664" t="s">
        <v>548</v>
      </c>
      <c r="B659" s="665" t="s">
        <v>549</v>
      </c>
      <c r="C659" s="666" t="s">
        <v>3306</v>
      </c>
      <c r="D659" s="667" t="s">
        <v>5499</v>
      </c>
      <c r="E659" s="666" t="s">
        <v>5500</v>
      </c>
      <c r="F659" s="667" t="s">
        <v>5501</v>
      </c>
      <c r="G659" s="666" t="s">
        <v>4404</v>
      </c>
      <c r="H659" s="666" t="s">
        <v>4405</v>
      </c>
      <c r="I659" s="668">
        <v>10575.5</v>
      </c>
      <c r="J659" s="668">
        <v>1</v>
      </c>
      <c r="K659" s="669">
        <v>10575.5</v>
      </c>
    </row>
    <row r="660" spans="1:11" ht="14.4" customHeight="1" x14ac:dyDescent="0.3">
      <c r="A660" s="664" t="s">
        <v>548</v>
      </c>
      <c r="B660" s="665" t="s">
        <v>549</v>
      </c>
      <c r="C660" s="666" t="s">
        <v>3306</v>
      </c>
      <c r="D660" s="667" t="s">
        <v>5499</v>
      </c>
      <c r="E660" s="666" t="s">
        <v>5500</v>
      </c>
      <c r="F660" s="667" t="s">
        <v>5501</v>
      </c>
      <c r="G660" s="666" t="s">
        <v>4406</v>
      </c>
      <c r="H660" s="666" t="s">
        <v>4407</v>
      </c>
      <c r="I660" s="668">
        <v>506</v>
      </c>
      <c r="J660" s="668">
        <v>2</v>
      </c>
      <c r="K660" s="669">
        <v>1012</v>
      </c>
    </row>
    <row r="661" spans="1:11" ht="14.4" customHeight="1" x14ac:dyDescent="0.3">
      <c r="A661" s="664" t="s">
        <v>548</v>
      </c>
      <c r="B661" s="665" t="s">
        <v>549</v>
      </c>
      <c r="C661" s="666" t="s">
        <v>3306</v>
      </c>
      <c r="D661" s="667" t="s">
        <v>5499</v>
      </c>
      <c r="E661" s="666" t="s">
        <v>5500</v>
      </c>
      <c r="F661" s="667" t="s">
        <v>5501</v>
      </c>
      <c r="G661" s="666" t="s">
        <v>4408</v>
      </c>
      <c r="H661" s="666" t="s">
        <v>4409</v>
      </c>
      <c r="I661" s="668">
        <v>506</v>
      </c>
      <c r="J661" s="668">
        <v>1</v>
      </c>
      <c r="K661" s="669">
        <v>506</v>
      </c>
    </row>
    <row r="662" spans="1:11" ht="14.4" customHeight="1" x14ac:dyDescent="0.3">
      <c r="A662" s="664" t="s">
        <v>548</v>
      </c>
      <c r="B662" s="665" t="s">
        <v>549</v>
      </c>
      <c r="C662" s="666" t="s">
        <v>3306</v>
      </c>
      <c r="D662" s="667" t="s">
        <v>5499</v>
      </c>
      <c r="E662" s="666" t="s">
        <v>5500</v>
      </c>
      <c r="F662" s="667" t="s">
        <v>5501</v>
      </c>
      <c r="G662" s="666" t="s">
        <v>4410</v>
      </c>
      <c r="H662" s="666" t="s">
        <v>4411</v>
      </c>
      <c r="I662" s="668">
        <v>856.65</v>
      </c>
      <c r="J662" s="668">
        <v>1</v>
      </c>
      <c r="K662" s="669">
        <v>856.65</v>
      </c>
    </row>
    <row r="663" spans="1:11" ht="14.4" customHeight="1" x14ac:dyDescent="0.3">
      <c r="A663" s="664" t="s">
        <v>548</v>
      </c>
      <c r="B663" s="665" t="s">
        <v>549</v>
      </c>
      <c r="C663" s="666" t="s">
        <v>3306</v>
      </c>
      <c r="D663" s="667" t="s">
        <v>5499</v>
      </c>
      <c r="E663" s="666" t="s">
        <v>5500</v>
      </c>
      <c r="F663" s="667" t="s">
        <v>5501</v>
      </c>
      <c r="G663" s="666" t="s">
        <v>4412</v>
      </c>
      <c r="H663" s="666" t="s">
        <v>4413</v>
      </c>
      <c r="I663" s="668">
        <v>1039.68</v>
      </c>
      <c r="J663" s="668">
        <v>4</v>
      </c>
      <c r="K663" s="669">
        <v>4158.72</v>
      </c>
    </row>
    <row r="664" spans="1:11" ht="14.4" customHeight="1" x14ac:dyDescent="0.3">
      <c r="A664" s="664" t="s">
        <v>548</v>
      </c>
      <c r="B664" s="665" t="s">
        <v>549</v>
      </c>
      <c r="C664" s="666" t="s">
        <v>3306</v>
      </c>
      <c r="D664" s="667" t="s">
        <v>5499</v>
      </c>
      <c r="E664" s="666" t="s">
        <v>5500</v>
      </c>
      <c r="F664" s="667" t="s">
        <v>5501</v>
      </c>
      <c r="G664" s="666" t="s">
        <v>4414</v>
      </c>
      <c r="H664" s="666" t="s">
        <v>4415</v>
      </c>
      <c r="I664" s="668">
        <v>809.01</v>
      </c>
      <c r="J664" s="668">
        <v>1</v>
      </c>
      <c r="K664" s="669">
        <v>809.01</v>
      </c>
    </row>
    <row r="665" spans="1:11" ht="14.4" customHeight="1" x14ac:dyDescent="0.3">
      <c r="A665" s="664" t="s">
        <v>548</v>
      </c>
      <c r="B665" s="665" t="s">
        <v>549</v>
      </c>
      <c r="C665" s="666" t="s">
        <v>3306</v>
      </c>
      <c r="D665" s="667" t="s">
        <v>5499</v>
      </c>
      <c r="E665" s="666" t="s">
        <v>5500</v>
      </c>
      <c r="F665" s="667" t="s">
        <v>5501</v>
      </c>
      <c r="G665" s="666" t="s">
        <v>4416</v>
      </c>
      <c r="H665" s="666" t="s">
        <v>4417</v>
      </c>
      <c r="I665" s="668">
        <v>8757.48</v>
      </c>
      <c r="J665" s="668">
        <v>1</v>
      </c>
      <c r="K665" s="669">
        <v>8757.48</v>
      </c>
    </row>
    <row r="666" spans="1:11" ht="14.4" customHeight="1" x14ac:dyDescent="0.3">
      <c r="A666" s="664" t="s">
        <v>548</v>
      </c>
      <c r="B666" s="665" t="s">
        <v>549</v>
      </c>
      <c r="C666" s="666" t="s">
        <v>3306</v>
      </c>
      <c r="D666" s="667" t="s">
        <v>5499</v>
      </c>
      <c r="E666" s="666" t="s">
        <v>5500</v>
      </c>
      <c r="F666" s="667" t="s">
        <v>5501</v>
      </c>
      <c r="G666" s="666" t="s">
        <v>4418</v>
      </c>
      <c r="H666" s="666" t="s">
        <v>4419</v>
      </c>
      <c r="I666" s="668">
        <v>10992.450000000003</v>
      </c>
      <c r="J666" s="668">
        <v>3</v>
      </c>
      <c r="K666" s="669">
        <v>32977.350000000006</v>
      </c>
    </row>
    <row r="667" spans="1:11" ht="14.4" customHeight="1" x14ac:dyDescent="0.3">
      <c r="A667" s="664" t="s">
        <v>548</v>
      </c>
      <c r="B667" s="665" t="s">
        <v>549</v>
      </c>
      <c r="C667" s="666" t="s">
        <v>3306</v>
      </c>
      <c r="D667" s="667" t="s">
        <v>5499</v>
      </c>
      <c r="E667" s="666" t="s">
        <v>5500</v>
      </c>
      <c r="F667" s="667" t="s">
        <v>5501</v>
      </c>
      <c r="G667" s="666" t="s">
        <v>4420</v>
      </c>
      <c r="H667" s="666" t="s">
        <v>4421</v>
      </c>
      <c r="I667" s="668">
        <v>506</v>
      </c>
      <c r="J667" s="668">
        <v>4</v>
      </c>
      <c r="K667" s="669">
        <v>2024</v>
      </c>
    </row>
    <row r="668" spans="1:11" ht="14.4" customHeight="1" x14ac:dyDescent="0.3">
      <c r="A668" s="664" t="s">
        <v>548</v>
      </c>
      <c r="B668" s="665" t="s">
        <v>549</v>
      </c>
      <c r="C668" s="666" t="s">
        <v>3306</v>
      </c>
      <c r="D668" s="667" t="s">
        <v>5499</v>
      </c>
      <c r="E668" s="666" t="s">
        <v>5500</v>
      </c>
      <c r="F668" s="667" t="s">
        <v>5501</v>
      </c>
      <c r="G668" s="666" t="s">
        <v>4422</v>
      </c>
      <c r="H668" s="666" t="s">
        <v>4423</v>
      </c>
      <c r="I668" s="668">
        <v>977.95</v>
      </c>
      <c r="J668" s="668">
        <v>1</v>
      </c>
      <c r="K668" s="669">
        <v>977.95</v>
      </c>
    </row>
    <row r="669" spans="1:11" ht="14.4" customHeight="1" x14ac:dyDescent="0.3">
      <c r="A669" s="664" t="s">
        <v>548</v>
      </c>
      <c r="B669" s="665" t="s">
        <v>549</v>
      </c>
      <c r="C669" s="666" t="s">
        <v>3306</v>
      </c>
      <c r="D669" s="667" t="s">
        <v>5499</v>
      </c>
      <c r="E669" s="666" t="s">
        <v>5500</v>
      </c>
      <c r="F669" s="667" t="s">
        <v>5501</v>
      </c>
      <c r="G669" s="666" t="s">
        <v>4424</v>
      </c>
      <c r="H669" s="666" t="s">
        <v>4425</v>
      </c>
      <c r="I669" s="668">
        <v>1316.99</v>
      </c>
      <c r="J669" s="668">
        <v>1</v>
      </c>
      <c r="K669" s="669">
        <v>1316.99</v>
      </c>
    </row>
    <row r="670" spans="1:11" ht="14.4" customHeight="1" x14ac:dyDescent="0.3">
      <c r="A670" s="664" t="s">
        <v>548</v>
      </c>
      <c r="B670" s="665" t="s">
        <v>549</v>
      </c>
      <c r="C670" s="666" t="s">
        <v>3306</v>
      </c>
      <c r="D670" s="667" t="s">
        <v>5499</v>
      </c>
      <c r="E670" s="666" t="s">
        <v>5500</v>
      </c>
      <c r="F670" s="667" t="s">
        <v>5501</v>
      </c>
      <c r="G670" s="666" t="s">
        <v>4426</v>
      </c>
      <c r="H670" s="666" t="s">
        <v>4427</v>
      </c>
      <c r="I670" s="668">
        <v>2656.6</v>
      </c>
      <c r="J670" s="668">
        <v>1</v>
      </c>
      <c r="K670" s="669">
        <v>2656.6</v>
      </c>
    </row>
    <row r="671" spans="1:11" ht="14.4" customHeight="1" x14ac:dyDescent="0.3">
      <c r="A671" s="664" t="s">
        <v>548</v>
      </c>
      <c r="B671" s="665" t="s">
        <v>549</v>
      </c>
      <c r="C671" s="666" t="s">
        <v>3306</v>
      </c>
      <c r="D671" s="667" t="s">
        <v>5499</v>
      </c>
      <c r="E671" s="666" t="s">
        <v>5500</v>
      </c>
      <c r="F671" s="667" t="s">
        <v>5501</v>
      </c>
      <c r="G671" s="666" t="s">
        <v>4428</v>
      </c>
      <c r="H671" s="666" t="s">
        <v>4429</v>
      </c>
      <c r="I671" s="668">
        <v>442.93</v>
      </c>
      <c r="J671" s="668">
        <v>1</v>
      </c>
      <c r="K671" s="669">
        <v>442.93</v>
      </c>
    </row>
    <row r="672" spans="1:11" ht="14.4" customHeight="1" x14ac:dyDescent="0.3">
      <c r="A672" s="664" t="s">
        <v>548</v>
      </c>
      <c r="B672" s="665" t="s">
        <v>549</v>
      </c>
      <c r="C672" s="666" t="s">
        <v>3306</v>
      </c>
      <c r="D672" s="667" t="s">
        <v>5499</v>
      </c>
      <c r="E672" s="666" t="s">
        <v>5500</v>
      </c>
      <c r="F672" s="667" t="s">
        <v>5501</v>
      </c>
      <c r="G672" s="666" t="s">
        <v>4430</v>
      </c>
      <c r="H672" s="666" t="s">
        <v>4431</v>
      </c>
      <c r="I672" s="668">
        <v>1306.6300000000001</v>
      </c>
      <c r="J672" s="668">
        <v>1</v>
      </c>
      <c r="K672" s="669">
        <v>1306.6300000000001</v>
      </c>
    </row>
    <row r="673" spans="1:11" ht="14.4" customHeight="1" x14ac:dyDescent="0.3">
      <c r="A673" s="664" t="s">
        <v>548</v>
      </c>
      <c r="B673" s="665" t="s">
        <v>549</v>
      </c>
      <c r="C673" s="666" t="s">
        <v>3306</v>
      </c>
      <c r="D673" s="667" t="s">
        <v>5499</v>
      </c>
      <c r="E673" s="666" t="s">
        <v>5500</v>
      </c>
      <c r="F673" s="667" t="s">
        <v>5501</v>
      </c>
      <c r="G673" s="666" t="s">
        <v>4432</v>
      </c>
      <c r="H673" s="666" t="s">
        <v>4433</v>
      </c>
      <c r="I673" s="668">
        <v>1185.3599999999999</v>
      </c>
      <c r="J673" s="668">
        <v>1</v>
      </c>
      <c r="K673" s="669">
        <v>1185.3599999999999</v>
      </c>
    </row>
    <row r="674" spans="1:11" ht="14.4" customHeight="1" x14ac:dyDescent="0.3">
      <c r="A674" s="664" t="s">
        <v>548</v>
      </c>
      <c r="B674" s="665" t="s">
        <v>549</v>
      </c>
      <c r="C674" s="666" t="s">
        <v>3306</v>
      </c>
      <c r="D674" s="667" t="s">
        <v>5499</v>
      </c>
      <c r="E674" s="666" t="s">
        <v>5500</v>
      </c>
      <c r="F674" s="667" t="s">
        <v>5501</v>
      </c>
      <c r="G674" s="666" t="s">
        <v>4434</v>
      </c>
      <c r="H674" s="666" t="s">
        <v>4435</v>
      </c>
      <c r="I674" s="668">
        <v>1044.43</v>
      </c>
      <c r="J674" s="668">
        <v>1</v>
      </c>
      <c r="K674" s="669">
        <v>1044.43</v>
      </c>
    </row>
    <row r="675" spans="1:11" ht="14.4" customHeight="1" x14ac:dyDescent="0.3">
      <c r="A675" s="664" t="s">
        <v>548</v>
      </c>
      <c r="B675" s="665" t="s">
        <v>549</v>
      </c>
      <c r="C675" s="666" t="s">
        <v>3306</v>
      </c>
      <c r="D675" s="667" t="s">
        <v>5499</v>
      </c>
      <c r="E675" s="666" t="s">
        <v>5500</v>
      </c>
      <c r="F675" s="667" t="s">
        <v>5501</v>
      </c>
      <c r="G675" s="666" t="s">
        <v>4436</v>
      </c>
      <c r="H675" s="666" t="s">
        <v>4437</v>
      </c>
      <c r="I675" s="668">
        <v>1120.9000000000001</v>
      </c>
      <c r="J675" s="668">
        <v>2</v>
      </c>
      <c r="K675" s="669">
        <v>2241.81</v>
      </c>
    </row>
    <row r="676" spans="1:11" ht="14.4" customHeight="1" x14ac:dyDescent="0.3">
      <c r="A676" s="664" t="s">
        <v>548</v>
      </c>
      <c r="B676" s="665" t="s">
        <v>549</v>
      </c>
      <c r="C676" s="666" t="s">
        <v>3306</v>
      </c>
      <c r="D676" s="667" t="s">
        <v>5499</v>
      </c>
      <c r="E676" s="666" t="s">
        <v>5500</v>
      </c>
      <c r="F676" s="667" t="s">
        <v>5501</v>
      </c>
      <c r="G676" s="666" t="s">
        <v>4438</v>
      </c>
      <c r="H676" s="666" t="s">
        <v>4439</v>
      </c>
      <c r="I676" s="668">
        <v>2722.66</v>
      </c>
      <c r="J676" s="668">
        <v>2</v>
      </c>
      <c r="K676" s="669">
        <v>5445.32</v>
      </c>
    </row>
    <row r="677" spans="1:11" ht="14.4" customHeight="1" x14ac:dyDescent="0.3">
      <c r="A677" s="664" t="s">
        <v>548</v>
      </c>
      <c r="B677" s="665" t="s">
        <v>549</v>
      </c>
      <c r="C677" s="666" t="s">
        <v>3306</v>
      </c>
      <c r="D677" s="667" t="s">
        <v>5499</v>
      </c>
      <c r="E677" s="666" t="s">
        <v>5500</v>
      </c>
      <c r="F677" s="667" t="s">
        <v>5501</v>
      </c>
      <c r="G677" s="666" t="s">
        <v>4440</v>
      </c>
      <c r="H677" s="666" t="s">
        <v>4441</v>
      </c>
      <c r="I677" s="668">
        <v>405.03666666666663</v>
      </c>
      <c r="J677" s="668">
        <v>3</v>
      </c>
      <c r="K677" s="669">
        <v>1215.1099999999999</v>
      </c>
    </row>
    <row r="678" spans="1:11" ht="14.4" customHeight="1" x14ac:dyDescent="0.3">
      <c r="A678" s="664" t="s">
        <v>548</v>
      </c>
      <c r="B678" s="665" t="s">
        <v>549</v>
      </c>
      <c r="C678" s="666" t="s">
        <v>3306</v>
      </c>
      <c r="D678" s="667" t="s">
        <v>5499</v>
      </c>
      <c r="E678" s="666" t="s">
        <v>5500</v>
      </c>
      <c r="F678" s="667" t="s">
        <v>5501</v>
      </c>
      <c r="G678" s="666" t="s">
        <v>4442</v>
      </c>
      <c r="H678" s="666" t="s">
        <v>4443</v>
      </c>
      <c r="I678" s="668">
        <v>890.23</v>
      </c>
      <c r="J678" s="668">
        <v>3</v>
      </c>
      <c r="K678" s="669">
        <v>2670.69</v>
      </c>
    </row>
    <row r="679" spans="1:11" ht="14.4" customHeight="1" x14ac:dyDescent="0.3">
      <c r="A679" s="664" t="s">
        <v>548</v>
      </c>
      <c r="B679" s="665" t="s">
        <v>549</v>
      </c>
      <c r="C679" s="666" t="s">
        <v>3306</v>
      </c>
      <c r="D679" s="667" t="s">
        <v>5499</v>
      </c>
      <c r="E679" s="666" t="s">
        <v>5500</v>
      </c>
      <c r="F679" s="667" t="s">
        <v>5501</v>
      </c>
      <c r="G679" s="666" t="s">
        <v>4444</v>
      </c>
      <c r="H679" s="666" t="s">
        <v>4445</v>
      </c>
      <c r="I679" s="668">
        <v>1202.1300000000001</v>
      </c>
      <c r="J679" s="668">
        <v>1</v>
      </c>
      <c r="K679" s="669">
        <v>1202.1300000000001</v>
      </c>
    </row>
    <row r="680" spans="1:11" ht="14.4" customHeight="1" x14ac:dyDescent="0.3">
      <c r="A680" s="664" t="s">
        <v>548</v>
      </c>
      <c r="B680" s="665" t="s">
        <v>549</v>
      </c>
      <c r="C680" s="666" t="s">
        <v>3306</v>
      </c>
      <c r="D680" s="667" t="s">
        <v>5499</v>
      </c>
      <c r="E680" s="666" t="s">
        <v>5500</v>
      </c>
      <c r="F680" s="667" t="s">
        <v>5501</v>
      </c>
      <c r="G680" s="666" t="s">
        <v>4446</v>
      </c>
      <c r="H680" s="666" t="s">
        <v>4447</v>
      </c>
      <c r="I680" s="668">
        <v>943</v>
      </c>
      <c r="J680" s="668">
        <v>2</v>
      </c>
      <c r="K680" s="669">
        <v>1886</v>
      </c>
    </row>
    <row r="681" spans="1:11" ht="14.4" customHeight="1" x14ac:dyDescent="0.3">
      <c r="A681" s="664" t="s">
        <v>548</v>
      </c>
      <c r="B681" s="665" t="s">
        <v>549</v>
      </c>
      <c r="C681" s="666" t="s">
        <v>3306</v>
      </c>
      <c r="D681" s="667" t="s">
        <v>5499</v>
      </c>
      <c r="E681" s="666" t="s">
        <v>5500</v>
      </c>
      <c r="F681" s="667" t="s">
        <v>5501</v>
      </c>
      <c r="G681" s="666" t="s">
        <v>4448</v>
      </c>
      <c r="H681" s="666" t="s">
        <v>4449</v>
      </c>
      <c r="I681" s="668">
        <v>663.88249999999971</v>
      </c>
      <c r="J681" s="668">
        <v>26</v>
      </c>
      <c r="K681" s="669">
        <v>17260.969999999998</v>
      </c>
    </row>
    <row r="682" spans="1:11" ht="14.4" customHeight="1" x14ac:dyDescent="0.3">
      <c r="A682" s="664" t="s">
        <v>548</v>
      </c>
      <c r="B682" s="665" t="s">
        <v>549</v>
      </c>
      <c r="C682" s="666" t="s">
        <v>3306</v>
      </c>
      <c r="D682" s="667" t="s">
        <v>5499</v>
      </c>
      <c r="E682" s="666" t="s">
        <v>5500</v>
      </c>
      <c r="F682" s="667" t="s">
        <v>5501</v>
      </c>
      <c r="G682" s="666" t="s">
        <v>4450</v>
      </c>
      <c r="H682" s="666" t="s">
        <v>4451</v>
      </c>
      <c r="I682" s="668">
        <v>2341.6</v>
      </c>
      <c r="J682" s="668">
        <v>2</v>
      </c>
      <c r="K682" s="669">
        <v>4683.2</v>
      </c>
    </row>
    <row r="683" spans="1:11" ht="14.4" customHeight="1" x14ac:dyDescent="0.3">
      <c r="A683" s="664" t="s">
        <v>548</v>
      </c>
      <c r="B683" s="665" t="s">
        <v>549</v>
      </c>
      <c r="C683" s="666" t="s">
        <v>3306</v>
      </c>
      <c r="D683" s="667" t="s">
        <v>5499</v>
      </c>
      <c r="E683" s="666" t="s">
        <v>5500</v>
      </c>
      <c r="F683" s="667" t="s">
        <v>5501</v>
      </c>
      <c r="G683" s="666" t="s">
        <v>4452</v>
      </c>
      <c r="H683" s="666" t="s">
        <v>4453</v>
      </c>
      <c r="I683" s="668">
        <v>2129.4</v>
      </c>
      <c r="J683" s="668">
        <v>1</v>
      </c>
      <c r="K683" s="669">
        <v>2129.4</v>
      </c>
    </row>
    <row r="684" spans="1:11" ht="14.4" customHeight="1" x14ac:dyDescent="0.3">
      <c r="A684" s="664" t="s">
        <v>548</v>
      </c>
      <c r="B684" s="665" t="s">
        <v>549</v>
      </c>
      <c r="C684" s="666" t="s">
        <v>3306</v>
      </c>
      <c r="D684" s="667" t="s">
        <v>5499</v>
      </c>
      <c r="E684" s="666" t="s">
        <v>5500</v>
      </c>
      <c r="F684" s="667" t="s">
        <v>5501</v>
      </c>
      <c r="G684" s="666" t="s">
        <v>4454</v>
      </c>
      <c r="H684" s="666" t="s">
        <v>4455</v>
      </c>
      <c r="I684" s="668">
        <v>1800.04</v>
      </c>
      <c r="J684" s="668">
        <v>1</v>
      </c>
      <c r="K684" s="669">
        <v>1800.04</v>
      </c>
    </row>
    <row r="685" spans="1:11" ht="14.4" customHeight="1" x14ac:dyDescent="0.3">
      <c r="A685" s="664" t="s">
        <v>548</v>
      </c>
      <c r="B685" s="665" t="s">
        <v>549</v>
      </c>
      <c r="C685" s="666" t="s">
        <v>3306</v>
      </c>
      <c r="D685" s="667" t="s">
        <v>5499</v>
      </c>
      <c r="E685" s="666" t="s">
        <v>5500</v>
      </c>
      <c r="F685" s="667" t="s">
        <v>5501</v>
      </c>
      <c r="G685" s="666" t="s">
        <v>4456</v>
      </c>
      <c r="H685" s="666" t="s">
        <v>4457</v>
      </c>
      <c r="I685" s="668">
        <v>8717</v>
      </c>
      <c r="J685" s="668">
        <v>2</v>
      </c>
      <c r="K685" s="669">
        <v>17434</v>
      </c>
    </row>
    <row r="686" spans="1:11" ht="14.4" customHeight="1" x14ac:dyDescent="0.3">
      <c r="A686" s="664" t="s">
        <v>548</v>
      </c>
      <c r="B686" s="665" t="s">
        <v>549</v>
      </c>
      <c r="C686" s="666" t="s">
        <v>3306</v>
      </c>
      <c r="D686" s="667" t="s">
        <v>5499</v>
      </c>
      <c r="E686" s="666" t="s">
        <v>5500</v>
      </c>
      <c r="F686" s="667" t="s">
        <v>5501</v>
      </c>
      <c r="G686" s="666" t="s">
        <v>4458</v>
      </c>
      <c r="H686" s="666" t="s">
        <v>4459</v>
      </c>
      <c r="I686" s="668">
        <v>594.80500000000006</v>
      </c>
      <c r="J686" s="668">
        <v>2</v>
      </c>
      <c r="K686" s="669">
        <v>1189.6100000000001</v>
      </c>
    </row>
    <row r="687" spans="1:11" ht="14.4" customHeight="1" x14ac:dyDescent="0.3">
      <c r="A687" s="664" t="s">
        <v>548</v>
      </c>
      <c r="B687" s="665" t="s">
        <v>549</v>
      </c>
      <c r="C687" s="666" t="s">
        <v>3306</v>
      </c>
      <c r="D687" s="667" t="s">
        <v>5499</v>
      </c>
      <c r="E687" s="666" t="s">
        <v>5500</v>
      </c>
      <c r="F687" s="667" t="s">
        <v>5501</v>
      </c>
      <c r="G687" s="666" t="s">
        <v>4460</v>
      </c>
      <c r="H687" s="666" t="s">
        <v>4461</v>
      </c>
      <c r="I687" s="668">
        <v>635.69000000000005</v>
      </c>
      <c r="J687" s="668">
        <v>1</v>
      </c>
      <c r="K687" s="669">
        <v>635.69000000000005</v>
      </c>
    </row>
    <row r="688" spans="1:11" ht="14.4" customHeight="1" x14ac:dyDescent="0.3">
      <c r="A688" s="664" t="s">
        <v>548</v>
      </c>
      <c r="B688" s="665" t="s">
        <v>549</v>
      </c>
      <c r="C688" s="666" t="s">
        <v>3306</v>
      </c>
      <c r="D688" s="667" t="s">
        <v>5499</v>
      </c>
      <c r="E688" s="666" t="s">
        <v>5500</v>
      </c>
      <c r="F688" s="667" t="s">
        <v>5501</v>
      </c>
      <c r="G688" s="666" t="s">
        <v>4462</v>
      </c>
      <c r="H688" s="666" t="s">
        <v>4463</v>
      </c>
      <c r="I688" s="668">
        <v>592.41999999999996</v>
      </c>
      <c r="J688" s="668">
        <v>1</v>
      </c>
      <c r="K688" s="669">
        <v>592.41999999999996</v>
      </c>
    </row>
    <row r="689" spans="1:11" ht="14.4" customHeight="1" x14ac:dyDescent="0.3">
      <c r="A689" s="664" t="s">
        <v>548</v>
      </c>
      <c r="B689" s="665" t="s">
        <v>549</v>
      </c>
      <c r="C689" s="666" t="s">
        <v>3306</v>
      </c>
      <c r="D689" s="667" t="s">
        <v>5499</v>
      </c>
      <c r="E689" s="666" t="s">
        <v>5500</v>
      </c>
      <c r="F689" s="667" t="s">
        <v>5501</v>
      </c>
      <c r="G689" s="666" t="s">
        <v>4464</v>
      </c>
      <c r="H689" s="666" t="s">
        <v>4465</v>
      </c>
      <c r="I689" s="668">
        <v>587.995</v>
      </c>
      <c r="J689" s="668">
        <v>2</v>
      </c>
      <c r="K689" s="669">
        <v>1175.99</v>
      </c>
    </row>
    <row r="690" spans="1:11" ht="14.4" customHeight="1" x14ac:dyDescent="0.3">
      <c r="A690" s="664" t="s">
        <v>548</v>
      </c>
      <c r="B690" s="665" t="s">
        <v>549</v>
      </c>
      <c r="C690" s="666" t="s">
        <v>3306</v>
      </c>
      <c r="D690" s="667" t="s">
        <v>5499</v>
      </c>
      <c r="E690" s="666" t="s">
        <v>5500</v>
      </c>
      <c r="F690" s="667" t="s">
        <v>5501</v>
      </c>
      <c r="G690" s="666" t="s">
        <v>4466</v>
      </c>
      <c r="H690" s="666" t="s">
        <v>4467</v>
      </c>
      <c r="I690" s="668">
        <v>584.20000000000005</v>
      </c>
      <c r="J690" s="668">
        <v>5</v>
      </c>
      <c r="K690" s="669">
        <v>2920.98</v>
      </c>
    </row>
    <row r="691" spans="1:11" ht="14.4" customHeight="1" x14ac:dyDescent="0.3">
      <c r="A691" s="664" t="s">
        <v>548</v>
      </c>
      <c r="B691" s="665" t="s">
        <v>549</v>
      </c>
      <c r="C691" s="666" t="s">
        <v>3306</v>
      </c>
      <c r="D691" s="667" t="s">
        <v>5499</v>
      </c>
      <c r="E691" s="666" t="s">
        <v>5500</v>
      </c>
      <c r="F691" s="667" t="s">
        <v>5501</v>
      </c>
      <c r="G691" s="666" t="s">
        <v>4468</v>
      </c>
      <c r="H691" s="666" t="s">
        <v>4469</v>
      </c>
      <c r="I691" s="668">
        <v>1169.5999999999999</v>
      </c>
      <c r="J691" s="668">
        <v>1</v>
      </c>
      <c r="K691" s="669">
        <v>1169.5999999999999</v>
      </c>
    </row>
    <row r="692" spans="1:11" ht="14.4" customHeight="1" x14ac:dyDescent="0.3">
      <c r="A692" s="664" t="s">
        <v>548</v>
      </c>
      <c r="B692" s="665" t="s">
        <v>549</v>
      </c>
      <c r="C692" s="666" t="s">
        <v>3306</v>
      </c>
      <c r="D692" s="667" t="s">
        <v>5499</v>
      </c>
      <c r="E692" s="666" t="s">
        <v>5500</v>
      </c>
      <c r="F692" s="667" t="s">
        <v>5501</v>
      </c>
      <c r="G692" s="666" t="s">
        <v>4470</v>
      </c>
      <c r="H692" s="666" t="s">
        <v>4471</v>
      </c>
      <c r="I692" s="668">
        <v>1125.7750000000001</v>
      </c>
      <c r="J692" s="668">
        <v>5</v>
      </c>
      <c r="K692" s="669">
        <v>5672.75</v>
      </c>
    </row>
    <row r="693" spans="1:11" ht="14.4" customHeight="1" x14ac:dyDescent="0.3">
      <c r="A693" s="664" t="s">
        <v>548</v>
      </c>
      <c r="B693" s="665" t="s">
        <v>549</v>
      </c>
      <c r="C693" s="666" t="s">
        <v>3306</v>
      </c>
      <c r="D693" s="667" t="s">
        <v>5499</v>
      </c>
      <c r="E693" s="666" t="s">
        <v>5500</v>
      </c>
      <c r="F693" s="667" t="s">
        <v>5501</v>
      </c>
      <c r="G693" s="666" t="s">
        <v>4472</v>
      </c>
      <c r="H693" s="666" t="s">
        <v>4473</v>
      </c>
      <c r="I693" s="668">
        <v>8766.4750000000004</v>
      </c>
      <c r="J693" s="668">
        <v>2</v>
      </c>
      <c r="K693" s="669">
        <v>17532.95</v>
      </c>
    </row>
    <row r="694" spans="1:11" ht="14.4" customHeight="1" x14ac:dyDescent="0.3">
      <c r="A694" s="664" t="s">
        <v>548</v>
      </c>
      <c r="B694" s="665" t="s">
        <v>549</v>
      </c>
      <c r="C694" s="666" t="s">
        <v>3306</v>
      </c>
      <c r="D694" s="667" t="s">
        <v>5499</v>
      </c>
      <c r="E694" s="666" t="s">
        <v>5500</v>
      </c>
      <c r="F694" s="667" t="s">
        <v>5501</v>
      </c>
      <c r="G694" s="666" t="s">
        <v>4474</v>
      </c>
      <c r="H694" s="666" t="s">
        <v>4475</v>
      </c>
      <c r="I694" s="668">
        <v>19678.8</v>
      </c>
      <c r="J694" s="668">
        <v>1</v>
      </c>
      <c r="K694" s="669">
        <v>19678.8</v>
      </c>
    </row>
    <row r="695" spans="1:11" ht="14.4" customHeight="1" x14ac:dyDescent="0.3">
      <c r="A695" s="664" t="s">
        <v>548</v>
      </c>
      <c r="B695" s="665" t="s">
        <v>549</v>
      </c>
      <c r="C695" s="666" t="s">
        <v>3306</v>
      </c>
      <c r="D695" s="667" t="s">
        <v>5499</v>
      </c>
      <c r="E695" s="666" t="s">
        <v>5500</v>
      </c>
      <c r="F695" s="667" t="s">
        <v>5501</v>
      </c>
      <c r="G695" s="666" t="s">
        <v>4476</v>
      </c>
      <c r="H695" s="666" t="s">
        <v>4477</v>
      </c>
      <c r="I695" s="668">
        <v>1955</v>
      </c>
      <c r="J695" s="668">
        <v>1</v>
      </c>
      <c r="K695" s="669">
        <v>1955</v>
      </c>
    </row>
    <row r="696" spans="1:11" ht="14.4" customHeight="1" x14ac:dyDescent="0.3">
      <c r="A696" s="664" t="s">
        <v>548</v>
      </c>
      <c r="B696" s="665" t="s">
        <v>549</v>
      </c>
      <c r="C696" s="666" t="s">
        <v>3306</v>
      </c>
      <c r="D696" s="667" t="s">
        <v>5499</v>
      </c>
      <c r="E696" s="666" t="s">
        <v>5500</v>
      </c>
      <c r="F696" s="667" t="s">
        <v>5501</v>
      </c>
      <c r="G696" s="666" t="s">
        <v>4478</v>
      </c>
      <c r="H696" s="666" t="s">
        <v>4479</v>
      </c>
      <c r="I696" s="668">
        <v>19678.8</v>
      </c>
      <c r="J696" s="668">
        <v>1</v>
      </c>
      <c r="K696" s="669">
        <v>19678.8</v>
      </c>
    </row>
    <row r="697" spans="1:11" ht="14.4" customHeight="1" x14ac:dyDescent="0.3">
      <c r="A697" s="664" t="s">
        <v>548</v>
      </c>
      <c r="B697" s="665" t="s">
        <v>549</v>
      </c>
      <c r="C697" s="666" t="s">
        <v>3306</v>
      </c>
      <c r="D697" s="667" t="s">
        <v>5499</v>
      </c>
      <c r="E697" s="666" t="s">
        <v>5500</v>
      </c>
      <c r="F697" s="667" t="s">
        <v>5501</v>
      </c>
      <c r="G697" s="666" t="s">
        <v>4480</v>
      </c>
      <c r="H697" s="666" t="s">
        <v>4481</v>
      </c>
      <c r="I697" s="668">
        <v>1955</v>
      </c>
      <c r="J697" s="668">
        <v>1</v>
      </c>
      <c r="K697" s="669">
        <v>1955</v>
      </c>
    </row>
    <row r="698" spans="1:11" ht="14.4" customHeight="1" x14ac:dyDescent="0.3">
      <c r="A698" s="664" t="s">
        <v>548</v>
      </c>
      <c r="B698" s="665" t="s">
        <v>549</v>
      </c>
      <c r="C698" s="666" t="s">
        <v>3306</v>
      </c>
      <c r="D698" s="667" t="s">
        <v>5499</v>
      </c>
      <c r="E698" s="666" t="s">
        <v>5500</v>
      </c>
      <c r="F698" s="667" t="s">
        <v>5501</v>
      </c>
      <c r="G698" s="666" t="s">
        <v>4480</v>
      </c>
      <c r="H698" s="666" t="s">
        <v>4482</v>
      </c>
      <c r="I698" s="668">
        <v>1242</v>
      </c>
      <c r="J698" s="668">
        <v>1</v>
      </c>
      <c r="K698" s="669">
        <v>1242</v>
      </c>
    </row>
    <row r="699" spans="1:11" ht="14.4" customHeight="1" x14ac:dyDescent="0.3">
      <c r="A699" s="664" t="s">
        <v>548</v>
      </c>
      <c r="B699" s="665" t="s">
        <v>549</v>
      </c>
      <c r="C699" s="666" t="s">
        <v>3306</v>
      </c>
      <c r="D699" s="667" t="s">
        <v>5499</v>
      </c>
      <c r="E699" s="666" t="s">
        <v>5500</v>
      </c>
      <c r="F699" s="667" t="s">
        <v>5501</v>
      </c>
      <c r="G699" s="666" t="s">
        <v>4483</v>
      </c>
      <c r="H699" s="666" t="s">
        <v>4484</v>
      </c>
      <c r="I699" s="668">
        <v>1955</v>
      </c>
      <c r="J699" s="668">
        <v>1</v>
      </c>
      <c r="K699" s="669">
        <v>1955</v>
      </c>
    </row>
    <row r="700" spans="1:11" ht="14.4" customHeight="1" x14ac:dyDescent="0.3">
      <c r="A700" s="664" t="s">
        <v>548</v>
      </c>
      <c r="B700" s="665" t="s">
        <v>549</v>
      </c>
      <c r="C700" s="666" t="s">
        <v>3306</v>
      </c>
      <c r="D700" s="667" t="s">
        <v>5499</v>
      </c>
      <c r="E700" s="666" t="s">
        <v>5500</v>
      </c>
      <c r="F700" s="667" t="s">
        <v>5501</v>
      </c>
      <c r="G700" s="666" t="s">
        <v>4485</v>
      </c>
      <c r="H700" s="666" t="s">
        <v>4486</v>
      </c>
      <c r="I700" s="668">
        <v>1955</v>
      </c>
      <c r="J700" s="668">
        <v>1</v>
      </c>
      <c r="K700" s="669">
        <v>1955</v>
      </c>
    </row>
    <row r="701" spans="1:11" ht="14.4" customHeight="1" x14ac:dyDescent="0.3">
      <c r="A701" s="664" t="s">
        <v>548</v>
      </c>
      <c r="B701" s="665" t="s">
        <v>549</v>
      </c>
      <c r="C701" s="666" t="s">
        <v>3306</v>
      </c>
      <c r="D701" s="667" t="s">
        <v>5499</v>
      </c>
      <c r="E701" s="666" t="s">
        <v>5500</v>
      </c>
      <c r="F701" s="667" t="s">
        <v>5501</v>
      </c>
      <c r="G701" s="666" t="s">
        <v>4487</v>
      </c>
      <c r="H701" s="666" t="s">
        <v>4488</v>
      </c>
      <c r="I701" s="668">
        <v>9660</v>
      </c>
      <c r="J701" s="668">
        <v>1</v>
      </c>
      <c r="K701" s="669">
        <v>9660</v>
      </c>
    </row>
    <row r="702" spans="1:11" ht="14.4" customHeight="1" x14ac:dyDescent="0.3">
      <c r="A702" s="664" t="s">
        <v>548</v>
      </c>
      <c r="B702" s="665" t="s">
        <v>549</v>
      </c>
      <c r="C702" s="666" t="s">
        <v>3306</v>
      </c>
      <c r="D702" s="667" t="s">
        <v>5499</v>
      </c>
      <c r="E702" s="666" t="s">
        <v>5500</v>
      </c>
      <c r="F702" s="667" t="s">
        <v>5501</v>
      </c>
      <c r="G702" s="666" t="s">
        <v>4489</v>
      </c>
      <c r="H702" s="666" t="s">
        <v>4490</v>
      </c>
      <c r="I702" s="668">
        <v>506</v>
      </c>
      <c r="J702" s="668">
        <v>1</v>
      </c>
      <c r="K702" s="669">
        <v>506</v>
      </c>
    </row>
    <row r="703" spans="1:11" ht="14.4" customHeight="1" x14ac:dyDescent="0.3">
      <c r="A703" s="664" t="s">
        <v>548</v>
      </c>
      <c r="B703" s="665" t="s">
        <v>549</v>
      </c>
      <c r="C703" s="666" t="s">
        <v>3306</v>
      </c>
      <c r="D703" s="667" t="s">
        <v>5499</v>
      </c>
      <c r="E703" s="666" t="s">
        <v>5500</v>
      </c>
      <c r="F703" s="667" t="s">
        <v>5501</v>
      </c>
      <c r="G703" s="666" t="s">
        <v>4491</v>
      </c>
      <c r="H703" s="666" t="s">
        <v>4492</v>
      </c>
      <c r="I703" s="668">
        <v>3859.2</v>
      </c>
      <c r="J703" s="668">
        <v>1</v>
      </c>
      <c r="K703" s="669">
        <v>3859.2</v>
      </c>
    </row>
    <row r="704" spans="1:11" ht="14.4" customHeight="1" x14ac:dyDescent="0.3">
      <c r="A704" s="664" t="s">
        <v>548</v>
      </c>
      <c r="B704" s="665" t="s">
        <v>549</v>
      </c>
      <c r="C704" s="666" t="s">
        <v>3306</v>
      </c>
      <c r="D704" s="667" t="s">
        <v>5499</v>
      </c>
      <c r="E704" s="666" t="s">
        <v>5500</v>
      </c>
      <c r="F704" s="667" t="s">
        <v>5501</v>
      </c>
      <c r="G704" s="666" t="s">
        <v>4493</v>
      </c>
      <c r="H704" s="666" t="s">
        <v>4494</v>
      </c>
      <c r="I704" s="668">
        <v>506</v>
      </c>
      <c r="J704" s="668">
        <v>1</v>
      </c>
      <c r="K704" s="669">
        <v>506</v>
      </c>
    </row>
    <row r="705" spans="1:11" ht="14.4" customHeight="1" x14ac:dyDescent="0.3">
      <c r="A705" s="664" t="s">
        <v>548</v>
      </c>
      <c r="B705" s="665" t="s">
        <v>549</v>
      </c>
      <c r="C705" s="666" t="s">
        <v>3306</v>
      </c>
      <c r="D705" s="667" t="s">
        <v>5499</v>
      </c>
      <c r="E705" s="666" t="s">
        <v>5500</v>
      </c>
      <c r="F705" s="667" t="s">
        <v>5501</v>
      </c>
      <c r="G705" s="666" t="s">
        <v>4495</v>
      </c>
      <c r="H705" s="666" t="s">
        <v>4496</v>
      </c>
      <c r="I705" s="668">
        <v>8717</v>
      </c>
      <c r="J705" s="668">
        <v>2</v>
      </c>
      <c r="K705" s="669">
        <v>17434</v>
      </c>
    </row>
    <row r="706" spans="1:11" ht="14.4" customHeight="1" x14ac:dyDescent="0.3">
      <c r="A706" s="664" t="s">
        <v>548</v>
      </c>
      <c r="B706" s="665" t="s">
        <v>549</v>
      </c>
      <c r="C706" s="666" t="s">
        <v>3306</v>
      </c>
      <c r="D706" s="667" t="s">
        <v>5499</v>
      </c>
      <c r="E706" s="666" t="s">
        <v>5500</v>
      </c>
      <c r="F706" s="667" t="s">
        <v>5501</v>
      </c>
      <c r="G706" s="666" t="s">
        <v>4497</v>
      </c>
      <c r="H706" s="666" t="s">
        <v>4498</v>
      </c>
      <c r="I706" s="668">
        <v>8735.9150000000009</v>
      </c>
      <c r="J706" s="668">
        <v>2</v>
      </c>
      <c r="K706" s="669">
        <v>17471.830000000002</v>
      </c>
    </row>
    <row r="707" spans="1:11" ht="14.4" customHeight="1" x14ac:dyDescent="0.3">
      <c r="A707" s="664" t="s">
        <v>548</v>
      </c>
      <c r="B707" s="665" t="s">
        <v>549</v>
      </c>
      <c r="C707" s="666" t="s">
        <v>3306</v>
      </c>
      <c r="D707" s="667" t="s">
        <v>5499</v>
      </c>
      <c r="E707" s="666" t="s">
        <v>5500</v>
      </c>
      <c r="F707" s="667" t="s">
        <v>5501</v>
      </c>
      <c r="G707" s="666" t="s">
        <v>4499</v>
      </c>
      <c r="H707" s="666" t="s">
        <v>4500</v>
      </c>
      <c r="I707" s="668">
        <v>9017.83</v>
      </c>
      <c r="J707" s="668">
        <v>1</v>
      </c>
      <c r="K707" s="669">
        <v>9017.83</v>
      </c>
    </row>
    <row r="708" spans="1:11" ht="14.4" customHeight="1" x14ac:dyDescent="0.3">
      <c r="A708" s="664" t="s">
        <v>548</v>
      </c>
      <c r="B708" s="665" t="s">
        <v>549</v>
      </c>
      <c r="C708" s="666" t="s">
        <v>3306</v>
      </c>
      <c r="D708" s="667" t="s">
        <v>5499</v>
      </c>
      <c r="E708" s="666" t="s">
        <v>5500</v>
      </c>
      <c r="F708" s="667" t="s">
        <v>5501</v>
      </c>
      <c r="G708" s="666" t="s">
        <v>4501</v>
      </c>
      <c r="H708" s="666" t="s">
        <v>4502</v>
      </c>
      <c r="I708" s="668">
        <v>421.23</v>
      </c>
      <c r="J708" s="668">
        <v>3</v>
      </c>
      <c r="K708" s="669">
        <v>1263.69</v>
      </c>
    </row>
    <row r="709" spans="1:11" ht="14.4" customHeight="1" x14ac:dyDescent="0.3">
      <c r="A709" s="664" t="s">
        <v>548</v>
      </c>
      <c r="B709" s="665" t="s">
        <v>549</v>
      </c>
      <c r="C709" s="666" t="s">
        <v>3306</v>
      </c>
      <c r="D709" s="667" t="s">
        <v>5499</v>
      </c>
      <c r="E709" s="666" t="s">
        <v>5500</v>
      </c>
      <c r="F709" s="667" t="s">
        <v>5501</v>
      </c>
      <c r="G709" s="666" t="s">
        <v>4503</v>
      </c>
      <c r="H709" s="666" t="s">
        <v>4504</v>
      </c>
      <c r="I709" s="668">
        <v>943</v>
      </c>
      <c r="J709" s="668">
        <v>2</v>
      </c>
      <c r="K709" s="669">
        <v>1886</v>
      </c>
    </row>
    <row r="710" spans="1:11" ht="14.4" customHeight="1" x14ac:dyDescent="0.3">
      <c r="A710" s="664" t="s">
        <v>548</v>
      </c>
      <c r="B710" s="665" t="s">
        <v>549</v>
      </c>
      <c r="C710" s="666" t="s">
        <v>3306</v>
      </c>
      <c r="D710" s="667" t="s">
        <v>5499</v>
      </c>
      <c r="E710" s="666" t="s">
        <v>5500</v>
      </c>
      <c r="F710" s="667" t="s">
        <v>5501</v>
      </c>
      <c r="G710" s="666" t="s">
        <v>4505</v>
      </c>
      <c r="H710" s="666" t="s">
        <v>4506</v>
      </c>
      <c r="I710" s="668">
        <v>8314.5</v>
      </c>
      <c r="J710" s="668">
        <v>1</v>
      </c>
      <c r="K710" s="669">
        <v>8314.5</v>
      </c>
    </row>
    <row r="711" spans="1:11" ht="14.4" customHeight="1" x14ac:dyDescent="0.3">
      <c r="A711" s="664" t="s">
        <v>548</v>
      </c>
      <c r="B711" s="665" t="s">
        <v>549</v>
      </c>
      <c r="C711" s="666" t="s">
        <v>3306</v>
      </c>
      <c r="D711" s="667" t="s">
        <v>5499</v>
      </c>
      <c r="E711" s="666" t="s">
        <v>5500</v>
      </c>
      <c r="F711" s="667" t="s">
        <v>5501</v>
      </c>
      <c r="G711" s="666" t="s">
        <v>4507</v>
      </c>
      <c r="H711" s="666" t="s">
        <v>4508</v>
      </c>
      <c r="I711" s="668">
        <v>241.5</v>
      </c>
      <c r="J711" s="668">
        <v>1</v>
      </c>
      <c r="K711" s="669">
        <v>241.5</v>
      </c>
    </row>
    <row r="712" spans="1:11" ht="14.4" customHeight="1" x14ac:dyDescent="0.3">
      <c r="A712" s="664" t="s">
        <v>548</v>
      </c>
      <c r="B712" s="665" t="s">
        <v>549</v>
      </c>
      <c r="C712" s="666" t="s">
        <v>3306</v>
      </c>
      <c r="D712" s="667" t="s">
        <v>5499</v>
      </c>
      <c r="E712" s="666" t="s">
        <v>5500</v>
      </c>
      <c r="F712" s="667" t="s">
        <v>5501</v>
      </c>
      <c r="G712" s="666" t="s">
        <v>4509</v>
      </c>
      <c r="H712" s="666" t="s">
        <v>4510</v>
      </c>
      <c r="I712" s="668">
        <v>527.85</v>
      </c>
      <c r="J712" s="668">
        <v>3</v>
      </c>
      <c r="K712" s="669">
        <v>1583.55</v>
      </c>
    </row>
    <row r="713" spans="1:11" ht="14.4" customHeight="1" x14ac:dyDescent="0.3">
      <c r="A713" s="664" t="s">
        <v>548</v>
      </c>
      <c r="B713" s="665" t="s">
        <v>549</v>
      </c>
      <c r="C713" s="666" t="s">
        <v>3306</v>
      </c>
      <c r="D713" s="667" t="s">
        <v>5499</v>
      </c>
      <c r="E713" s="666" t="s">
        <v>5500</v>
      </c>
      <c r="F713" s="667" t="s">
        <v>5501</v>
      </c>
      <c r="G713" s="666" t="s">
        <v>4511</v>
      </c>
      <c r="H713" s="666" t="s">
        <v>4512</v>
      </c>
      <c r="I713" s="668">
        <v>2760</v>
      </c>
      <c r="J713" s="668">
        <v>1</v>
      </c>
      <c r="K713" s="669">
        <v>2760</v>
      </c>
    </row>
    <row r="714" spans="1:11" ht="14.4" customHeight="1" x14ac:dyDescent="0.3">
      <c r="A714" s="664" t="s">
        <v>548</v>
      </c>
      <c r="B714" s="665" t="s">
        <v>549</v>
      </c>
      <c r="C714" s="666" t="s">
        <v>3306</v>
      </c>
      <c r="D714" s="667" t="s">
        <v>5499</v>
      </c>
      <c r="E714" s="666" t="s">
        <v>5500</v>
      </c>
      <c r="F714" s="667" t="s">
        <v>5501</v>
      </c>
      <c r="G714" s="666" t="s">
        <v>4513</v>
      </c>
      <c r="H714" s="666" t="s">
        <v>4514</v>
      </c>
      <c r="I714" s="668">
        <v>13644.75</v>
      </c>
      <c r="J714" s="668">
        <v>1</v>
      </c>
      <c r="K714" s="669">
        <v>13644.75</v>
      </c>
    </row>
    <row r="715" spans="1:11" ht="14.4" customHeight="1" x14ac:dyDescent="0.3">
      <c r="A715" s="664" t="s">
        <v>548</v>
      </c>
      <c r="B715" s="665" t="s">
        <v>549</v>
      </c>
      <c r="C715" s="666" t="s">
        <v>3306</v>
      </c>
      <c r="D715" s="667" t="s">
        <v>5499</v>
      </c>
      <c r="E715" s="666" t="s">
        <v>5500</v>
      </c>
      <c r="F715" s="667" t="s">
        <v>5501</v>
      </c>
      <c r="G715" s="666" t="s">
        <v>4515</v>
      </c>
      <c r="H715" s="666" t="s">
        <v>4516</v>
      </c>
      <c r="I715" s="668">
        <v>17117.75</v>
      </c>
      <c r="J715" s="668">
        <v>1</v>
      </c>
      <c r="K715" s="669">
        <v>17117.75</v>
      </c>
    </row>
    <row r="716" spans="1:11" ht="14.4" customHeight="1" x14ac:dyDescent="0.3">
      <c r="A716" s="664" t="s">
        <v>548</v>
      </c>
      <c r="B716" s="665" t="s">
        <v>549</v>
      </c>
      <c r="C716" s="666" t="s">
        <v>3306</v>
      </c>
      <c r="D716" s="667" t="s">
        <v>5499</v>
      </c>
      <c r="E716" s="666" t="s">
        <v>5500</v>
      </c>
      <c r="F716" s="667" t="s">
        <v>5501</v>
      </c>
      <c r="G716" s="666" t="s">
        <v>4517</v>
      </c>
      <c r="H716" s="666" t="s">
        <v>4518</v>
      </c>
      <c r="I716" s="668">
        <v>584.82000000000005</v>
      </c>
      <c r="J716" s="668">
        <v>1</v>
      </c>
      <c r="K716" s="669">
        <v>584.82000000000005</v>
      </c>
    </row>
    <row r="717" spans="1:11" ht="14.4" customHeight="1" x14ac:dyDescent="0.3">
      <c r="A717" s="664" t="s">
        <v>548</v>
      </c>
      <c r="B717" s="665" t="s">
        <v>549</v>
      </c>
      <c r="C717" s="666" t="s">
        <v>3306</v>
      </c>
      <c r="D717" s="667" t="s">
        <v>5499</v>
      </c>
      <c r="E717" s="666" t="s">
        <v>5500</v>
      </c>
      <c r="F717" s="667" t="s">
        <v>5501</v>
      </c>
      <c r="G717" s="666" t="s">
        <v>4519</v>
      </c>
      <c r="H717" s="666" t="s">
        <v>4520</v>
      </c>
      <c r="I717" s="668">
        <v>851.58</v>
      </c>
      <c r="J717" s="668">
        <v>2</v>
      </c>
      <c r="K717" s="669">
        <v>1703.16</v>
      </c>
    </row>
    <row r="718" spans="1:11" ht="14.4" customHeight="1" x14ac:dyDescent="0.3">
      <c r="A718" s="664" t="s">
        <v>548</v>
      </c>
      <c r="B718" s="665" t="s">
        <v>549</v>
      </c>
      <c r="C718" s="666" t="s">
        <v>3306</v>
      </c>
      <c r="D718" s="667" t="s">
        <v>5499</v>
      </c>
      <c r="E718" s="666" t="s">
        <v>5500</v>
      </c>
      <c r="F718" s="667" t="s">
        <v>5501</v>
      </c>
      <c r="G718" s="666" t="s">
        <v>4521</v>
      </c>
      <c r="H718" s="666" t="s">
        <v>4522</v>
      </c>
      <c r="I718" s="668">
        <v>604.20000000000005</v>
      </c>
      <c r="J718" s="668">
        <v>1</v>
      </c>
      <c r="K718" s="669">
        <v>604.20000000000005</v>
      </c>
    </row>
    <row r="719" spans="1:11" ht="14.4" customHeight="1" x14ac:dyDescent="0.3">
      <c r="A719" s="664" t="s">
        <v>548</v>
      </c>
      <c r="B719" s="665" t="s">
        <v>549</v>
      </c>
      <c r="C719" s="666" t="s">
        <v>3306</v>
      </c>
      <c r="D719" s="667" t="s">
        <v>5499</v>
      </c>
      <c r="E719" s="666" t="s">
        <v>5500</v>
      </c>
      <c r="F719" s="667" t="s">
        <v>5501</v>
      </c>
      <c r="G719" s="666" t="s">
        <v>4523</v>
      </c>
      <c r="H719" s="666" t="s">
        <v>4524</v>
      </c>
      <c r="I719" s="668">
        <v>851.58</v>
      </c>
      <c r="J719" s="668">
        <v>3</v>
      </c>
      <c r="K719" s="669">
        <v>2554.7399999999998</v>
      </c>
    </row>
    <row r="720" spans="1:11" ht="14.4" customHeight="1" x14ac:dyDescent="0.3">
      <c r="A720" s="664" t="s">
        <v>548</v>
      </c>
      <c r="B720" s="665" t="s">
        <v>549</v>
      </c>
      <c r="C720" s="666" t="s">
        <v>3306</v>
      </c>
      <c r="D720" s="667" t="s">
        <v>5499</v>
      </c>
      <c r="E720" s="666" t="s">
        <v>5500</v>
      </c>
      <c r="F720" s="667" t="s">
        <v>5501</v>
      </c>
      <c r="G720" s="666" t="s">
        <v>4525</v>
      </c>
      <c r="H720" s="666" t="s">
        <v>4526</v>
      </c>
      <c r="I720" s="668">
        <v>584.82000000000005</v>
      </c>
      <c r="J720" s="668">
        <v>1</v>
      </c>
      <c r="K720" s="669">
        <v>584.82000000000005</v>
      </c>
    </row>
    <row r="721" spans="1:11" ht="14.4" customHeight="1" x14ac:dyDescent="0.3">
      <c r="A721" s="664" t="s">
        <v>548</v>
      </c>
      <c r="B721" s="665" t="s">
        <v>549</v>
      </c>
      <c r="C721" s="666" t="s">
        <v>3306</v>
      </c>
      <c r="D721" s="667" t="s">
        <v>5499</v>
      </c>
      <c r="E721" s="666" t="s">
        <v>5500</v>
      </c>
      <c r="F721" s="667" t="s">
        <v>5501</v>
      </c>
      <c r="G721" s="666" t="s">
        <v>4527</v>
      </c>
      <c r="H721" s="666" t="s">
        <v>4528</v>
      </c>
      <c r="I721" s="668">
        <v>851.58</v>
      </c>
      <c r="J721" s="668">
        <v>1</v>
      </c>
      <c r="K721" s="669">
        <v>851.58</v>
      </c>
    </row>
    <row r="722" spans="1:11" ht="14.4" customHeight="1" x14ac:dyDescent="0.3">
      <c r="A722" s="664" t="s">
        <v>548</v>
      </c>
      <c r="B722" s="665" t="s">
        <v>549</v>
      </c>
      <c r="C722" s="666" t="s">
        <v>3306</v>
      </c>
      <c r="D722" s="667" t="s">
        <v>5499</v>
      </c>
      <c r="E722" s="666" t="s">
        <v>5500</v>
      </c>
      <c r="F722" s="667" t="s">
        <v>5501</v>
      </c>
      <c r="G722" s="666" t="s">
        <v>4529</v>
      </c>
      <c r="H722" s="666" t="s">
        <v>4530</v>
      </c>
      <c r="I722" s="668">
        <v>564.29999999999995</v>
      </c>
      <c r="J722" s="668">
        <v>1</v>
      </c>
      <c r="K722" s="669">
        <v>564.29999999999995</v>
      </c>
    </row>
    <row r="723" spans="1:11" ht="14.4" customHeight="1" x14ac:dyDescent="0.3">
      <c r="A723" s="664" t="s">
        <v>548</v>
      </c>
      <c r="B723" s="665" t="s">
        <v>549</v>
      </c>
      <c r="C723" s="666" t="s">
        <v>3306</v>
      </c>
      <c r="D723" s="667" t="s">
        <v>5499</v>
      </c>
      <c r="E723" s="666" t="s">
        <v>5500</v>
      </c>
      <c r="F723" s="667" t="s">
        <v>5501</v>
      </c>
      <c r="G723" s="666" t="s">
        <v>4531</v>
      </c>
      <c r="H723" s="666" t="s">
        <v>4532</v>
      </c>
      <c r="I723" s="668">
        <v>1764.1</v>
      </c>
      <c r="J723" s="668">
        <v>2</v>
      </c>
      <c r="K723" s="669">
        <v>3528.2</v>
      </c>
    </row>
    <row r="724" spans="1:11" ht="14.4" customHeight="1" x14ac:dyDescent="0.3">
      <c r="A724" s="664" t="s">
        <v>548</v>
      </c>
      <c r="B724" s="665" t="s">
        <v>549</v>
      </c>
      <c r="C724" s="666" t="s">
        <v>3306</v>
      </c>
      <c r="D724" s="667" t="s">
        <v>5499</v>
      </c>
      <c r="E724" s="666" t="s">
        <v>5500</v>
      </c>
      <c r="F724" s="667" t="s">
        <v>5501</v>
      </c>
      <c r="G724" s="666" t="s">
        <v>4533</v>
      </c>
      <c r="H724" s="666" t="s">
        <v>4534</v>
      </c>
      <c r="I724" s="668">
        <v>7925.45</v>
      </c>
      <c r="J724" s="668">
        <v>2</v>
      </c>
      <c r="K724" s="669">
        <v>15850.9</v>
      </c>
    </row>
    <row r="725" spans="1:11" ht="14.4" customHeight="1" x14ac:dyDescent="0.3">
      <c r="A725" s="664" t="s">
        <v>548</v>
      </c>
      <c r="B725" s="665" t="s">
        <v>549</v>
      </c>
      <c r="C725" s="666" t="s">
        <v>3306</v>
      </c>
      <c r="D725" s="667" t="s">
        <v>5499</v>
      </c>
      <c r="E725" s="666" t="s">
        <v>5500</v>
      </c>
      <c r="F725" s="667" t="s">
        <v>5501</v>
      </c>
      <c r="G725" s="666" t="s">
        <v>4535</v>
      </c>
      <c r="H725" s="666" t="s">
        <v>4536</v>
      </c>
      <c r="I725" s="668">
        <v>856.65</v>
      </c>
      <c r="J725" s="668">
        <v>3</v>
      </c>
      <c r="K725" s="669">
        <v>2569.9499999999998</v>
      </c>
    </row>
    <row r="726" spans="1:11" ht="14.4" customHeight="1" x14ac:dyDescent="0.3">
      <c r="A726" s="664" t="s">
        <v>548</v>
      </c>
      <c r="B726" s="665" t="s">
        <v>549</v>
      </c>
      <c r="C726" s="666" t="s">
        <v>3306</v>
      </c>
      <c r="D726" s="667" t="s">
        <v>5499</v>
      </c>
      <c r="E726" s="666" t="s">
        <v>5500</v>
      </c>
      <c r="F726" s="667" t="s">
        <v>5501</v>
      </c>
      <c r="G726" s="666" t="s">
        <v>4537</v>
      </c>
      <c r="H726" s="666" t="s">
        <v>4538</v>
      </c>
      <c r="I726" s="668">
        <v>1307.1849999999999</v>
      </c>
      <c r="J726" s="668">
        <v>3</v>
      </c>
      <c r="K726" s="669">
        <v>3921.55</v>
      </c>
    </row>
    <row r="727" spans="1:11" ht="14.4" customHeight="1" x14ac:dyDescent="0.3">
      <c r="A727" s="664" t="s">
        <v>548</v>
      </c>
      <c r="B727" s="665" t="s">
        <v>549</v>
      </c>
      <c r="C727" s="666" t="s">
        <v>3306</v>
      </c>
      <c r="D727" s="667" t="s">
        <v>5499</v>
      </c>
      <c r="E727" s="666" t="s">
        <v>5500</v>
      </c>
      <c r="F727" s="667" t="s">
        <v>5501</v>
      </c>
      <c r="G727" s="666" t="s">
        <v>4539</v>
      </c>
      <c r="H727" s="666" t="s">
        <v>4540</v>
      </c>
      <c r="I727" s="668">
        <v>1184.8039999999999</v>
      </c>
      <c r="J727" s="668">
        <v>8</v>
      </c>
      <c r="K727" s="669">
        <v>9478.4299999999985</v>
      </c>
    </row>
    <row r="728" spans="1:11" ht="14.4" customHeight="1" x14ac:dyDescent="0.3">
      <c r="A728" s="664" t="s">
        <v>548</v>
      </c>
      <c r="B728" s="665" t="s">
        <v>549</v>
      </c>
      <c r="C728" s="666" t="s">
        <v>3306</v>
      </c>
      <c r="D728" s="667" t="s">
        <v>5499</v>
      </c>
      <c r="E728" s="666" t="s">
        <v>5500</v>
      </c>
      <c r="F728" s="667" t="s">
        <v>5501</v>
      </c>
      <c r="G728" s="666" t="s">
        <v>4541</v>
      </c>
      <c r="H728" s="666" t="s">
        <v>4542</v>
      </c>
      <c r="I728" s="668">
        <v>1307.1750000000002</v>
      </c>
      <c r="J728" s="668">
        <v>4</v>
      </c>
      <c r="K728" s="669">
        <v>5228.71</v>
      </c>
    </row>
    <row r="729" spans="1:11" ht="14.4" customHeight="1" x14ac:dyDescent="0.3">
      <c r="A729" s="664" t="s">
        <v>548</v>
      </c>
      <c r="B729" s="665" t="s">
        <v>549</v>
      </c>
      <c r="C729" s="666" t="s">
        <v>3306</v>
      </c>
      <c r="D729" s="667" t="s">
        <v>5499</v>
      </c>
      <c r="E729" s="666" t="s">
        <v>5500</v>
      </c>
      <c r="F729" s="667" t="s">
        <v>5501</v>
      </c>
      <c r="G729" s="666" t="s">
        <v>4543</v>
      </c>
      <c r="H729" s="666" t="s">
        <v>4544</v>
      </c>
      <c r="I729" s="668">
        <v>856.64750000000004</v>
      </c>
      <c r="J729" s="668">
        <v>5</v>
      </c>
      <c r="K729" s="669">
        <v>4283.2299999999996</v>
      </c>
    </row>
    <row r="730" spans="1:11" ht="14.4" customHeight="1" x14ac:dyDescent="0.3">
      <c r="A730" s="664" t="s">
        <v>548</v>
      </c>
      <c r="B730" s="665" t="s">
        <v>549</v>
      </c>
      <c r="C730" s="666" t="s">
        <v>3306</v>
      </c>
      <c r="D730" s="667" t="s">
        <v>5499</v>
      </c>
      <c r="E730" s="666" t="s">
        <v>5500</v>
      </c>
      <c r="F730" s="667" t="s">
        <v>5501</v>
      </c>
      <c r="G730" s="666" t="s">
        <v>4545</v>
      </c>
      <c r="H730" s="666" t="s">
        <v>4546</v>
      </c>
      <c r="I730" s="668">
        <v>9028.9699999999993</v>
      </c>
      <c r="J730" s="668">
        <v>1</v>
      </c>
      <c r="K730" s="669">
        <v>9028.9699999999993</v>
      </c>
    </row>
    <row r="731" spans="1:11" ht="14.4" customHeight="1" x14ac:dyDescent="0.3">
      <c r="A731" s="664" t="s">
        <v>548</v>
      </c>
      <c r="B731" s="665" t="s">
        <v>549</v>
      </c>
      <c r="C731" s="666" t="s">
        <v>3306</v>
      </c>
      <c r="D731" s="667" t="s">
        <v>5499</v>
      </c>
      <c r="E731" s="666" t="s">
        <v>5500</v>
      </c>
      <c r="F731" s="667" t="s">
        <v>5501</v>
      </c>
      <c r="G731" s="666" t="s">
        <v>4547</v>
      </c>
      <c r="H731" s="666" t="s">
        <v>4548</v>
      </c>
      <c r="I731" s="668">
        <v>982.14</v>
      </c>
      <c r="J731" s="668">
        <v>1</v>
      </c>
      <c r="K731" s="669">
        <v>982.14</v>
      </c>
    </row>
    <row r="732" spans="1:11" ht="14.4" customHeight="1" x14ac:dyDescent="0.3">
      <c r="A732" s="664" t="s">
        <v>548</v>
      </c>
      <c r="B732" s="665" t="s">
        <v>549</v>
      </c>
      <c r="C732" s="666" t="s">
        <v>3306</v>
      </c>
      <c r="D732" s="667" t="s">
        <v>5499</v>
      </c>
      <c r="E732" s="666" t="s">
        <v>5500</v>
      </c>
      <c r="F732" s="667" t="s">
        <v>5501</v>
      </c>
      <c r="G732" s="666" t="s">
        <v>4549</v>
      </c>
      <c r="H732" s="666" t="s">
        <v>4550</v>
      </c>
      <c r="I732" s="668">
        <v>856.65499999999997</v>
      </c>
      <c r="J732" s="668">
        <v>5</v>
      </c>
      <c r="K732" s="669">
        <v>4283.2700000000004</v>
      </c>
    </row>
    <row r="733" spans="1:11" ht="14.4" customHeight="1" x14ac:dyDescent="0.3">
      <c r="A733" s="664" t="s">
        <v>548</v>
      </c>
      <c r="B733" s="665" t="s">
        <v>549</v>
      </c>
      <c r="C733" s="666" t="s">
        <v>3306</v>
      </c>
      <c r="D733" s="667" t="s">
        <v>5499</v>
      </c>
      <c r="E733" s="666" t="s">
        <v>5500</v>
      </c>
      <c r="F733" s="667" t="s">
        <v>5501</v>
      </c>
      <c r="G733" s="666" t="s">
        <v>4551</v>
      </c>
      <c r="H733" s="666" t="s">
        <v>4552</v>
      </c>
      <c r="I733" s="668">
        <v>982.16</v>
      </c>
      <c r="J733" s="668">
        <v>2</v>
      </c>
      <c r="K733" s="669">
        <v>1964.32</v>
      </c>
    </row>
    <row r="734" spans="1:11" ht="14.4" customHeight="1" x14ac:dyDescent="0.3">
      <c r="A734" s="664" t="s">
        <v>548</v>
      </c>
      <c r="B734" s="665" t="s">
        <v>549</v>
      </c>
      <c r="C734" s="666" t="s">
        <v>3306</v>
      </c>
      <c r="D734" s="667" t="s">
        <v>5499</v>
      </c>
      <c r="E734" s="666" t="s">
        <v>5500</v>
      </c>
      <c r="F734" s="667" t="s">
        <v>5501</v>
      </c>
      <c r="G734" s="666" t="s">
        <v>4553</v>
      </c>
      <c r="H734" s="666" t="s">
        <v>4554</v>
      </c>
      <c r="I734" s="668">
        <v>982.16</v>
      </c>
      <c r="J734" s="668">
        <v>1</v>
      </c>
      <c r="K734" s="669">
        <v>982.16</v>
      </c>
    </row>
    <row r="735" spans="1:11" ht="14.4" customHeight="1" x14ac:dyDescent="0.3">
      <c r="A735" s="664" t="s">
        <v>548</v>
      </c>
      <c r="B735" s="665" t="s">
        <v>549</v>
      </c>
      <c r="C735" s="666" t="s">
        <v>3306</v>
      </c>
      <c r="D735" s="667" t="s">
        <v>5499</v>
      </c>
      <c r="E735" s="666" t="s">
        <v>5500</v>
      </c>
      <c r="F735" s="667" t="s">
        <v>5501</v>
      </c>
      <c r="G735" s="666" t="s">
        <v>4555</v>
      </c>
      <c r="H735" s="666" t="s">
        <v>4556</v>
      </c>
      <c r="I735" s="668">
        <v>11648.75</v>
      </c>
      <c r="J735" s="668">
        <v>1</v>
      </c>
      <c r="K735" s="669">
        <v>11648.75</v>
      </c>
    </row>
    <row r="736" spans="1:11" ht="14.4" customHeight="1" x14ac:dyDescent="0.3">
      <c r="A736" s="664" t="s">
        <v>548</v>
      </c>
      <c r="B736" s="665" t="s">
        <v>549</v>
      </c>
      <c r="C736" s="666" t="s">
        <v>3306</v>
      </c>
      <c r="D736" s="667" t="s">
        <v>5499</v>
      </c>
      <c r="E736" s="666" t="s">
        <v>5500</v>
      </c>
      <c r="F736" s="667" t="s">
        <v>5501</v>
      </c>
      <c r="G736" s="666" t="s">
        <v>4557</v>
      </c>
      <c r="H736" s="666" t="s">
        <v>4558</v>
      </c>
      <c r="I736" s="668">
        <v>1184.8187499999997</v>
      </c>
      <c r="J736" s="668">
        <v>19</v>
      </c>
      <c r="K736" s="669">
        <v>22511.66</v>
      </c>
    </row>
    <row r="737" spans="1:11" ht="14.4" customHeight="1" x14ac:dyDescent="0.3">
      <c r="A737" s="664" t="s">
        <v>548</v>
      </c>
      <c r="B737" s="665" t="s">
        <v>549</v>
      </c>
      <c r="C737" s="666" t="s">
        <v>3306</v>
      </c>
      <c r="D737" s="667" t="s">
        <v>5499</v>
      </c>
      <c r="E737" s="666" t="s">
        <v>5500</v>
      </c>
      <c r="F737" s="667" t="s">
        <v>5501</v>
      </c>
      <c r="G737" s="666" t="s">
        <v>4559</v>
      </c>
      <c r="H737" s="666" t="s">
        <v>4560</v>
      </c>
      <c r="I737" s="668">
        <v>1755.5465217391306</v>
      </c>
      <c r="J737" s="668">
        <v>65</v>
      </c>
      <c r="K737" s="669">
        <v>114110.34</v>
      </c>
    </row>
    <row r="738" spans="1:11" ht="14.4" customHeight="1" x14ac:dyDescent="0.3">
      <c r="A738" s="664" t="s">
        <v>548</v>
      </c>
      <c r="B738" s="665" t="s">
        <v>549</v>
      </c>
      <c r="C738" s="666" t="s">
        <v>3306</v>
      </c>
      <c r="D738" s="667" t="s">
        <v>5499</v>
      </c>
      <c r="E738" s="666" t="s">
        <v>5500</v>
      </c>
      <c r="F738" s="667" t="s">
        <v>5501</v>
      </c>
      <c r="G738" s="666" t="s">
        <v>4561</v>
      </c>
      <c r="H738" s="666" t="s">
        <v>4562</v>
      </c>
      <c r="I738" s="668">
        <v>982.27857142857158</v>
      </c>
      <c r="J738" s="668">
        <v>8</v>
      </c>
      <c r="K738" s="669">
        <v>7858.2200000000012</v>
      </c>
    </row>
    <row r="739" spans="1:11" ht="14.4" customHeight="1" x14ac:dyDescent="0.3">
      <c r="A739" s="664" t="s">
        <v>548</v>
      </c>
      <c r="B739" s="665" t="s">
        <v>549</v>
      </c>
      <c r="C739" s="666" t="s">
        <v>3306</v>
      </c>
      <c r="D739" s="667" t="s">
        <v>5499</v>
      </c>
      <c r="E739" s="666" t="s">
        <v>5500</v>
      </c>
      <c r="F739" s="667" t="s">
        <v>5501</v>
      </c>
      <c r="G739" s="666" t="s">
        <v>4563</v>
      </c>
      <c r="H739" s="666" t="s">
        <v>4564</v>
      </c>
      <c r="I739" s="668">
        <v>1755.5435294117649</v>
      </c>
      <c r="J739" s="668">
        <v>42</v>
      </c>
      <c r="K739" s="669">
        <v>73732.83</v>
      </c>
    </row>
    <row r="740" spans="1:11" ht="14.4" customHeight="1" x14ac:dyDescent="0.3">
      <c r="A740" s="664" t="s">
        <v>548</v>
      </c>
      <c r="B740" s="665" t="s">
        <v>549</v>
      </c>
      <c r="C740" s="666" t="s">
        <v>3306</v>
      </c>
      <c r="D740" s="667" t="s">
        <v>5499</v>
      </c>
      <c r="E740" s="666" t="s">
        <v>5500</v>
      </c>
      <c r="F740" s="667" t="s">
        <v>5501</v>
      </c>
      <c r="G740" s="666" t="s">
        <v>4565</v>
      </c>
      <c r="H740" s="666" t="s">
        <v>4566</v>
      </c>
      <c r="I740" s="668">
        <v>1120.9064285714285</v>
      </c>
      <c r="J740" s="668">
        <v>30</v>
      </c>
      <c r="K740" s="669">
        <v>33627.22</v>
      </c>
    </row>
    <row r="741" spans="1:11" ht="14.4" customHeight="1" x14ac:dyDescent="0.3">
      <c r="A741" s="664" t="s">
        <v>548</v>
      </c>
      <c r="B741" s="665" t="s">
        <v>549</v>
      </c>
      <c r="C741" s="666" t="s">
        <v>3306</v>
      </c>
      <c r="D741" s="667" t="s">
        <v>5499</v>
      </c>
      <c r="E741" s="666" t="s">
        <v>5500</v>
      </c>
      <c r="F741" s="667" t="s">
        <v>5501</v>
      </c>
      <c r="G741" s="666" t="s">
        <v>4567</v>
      </c>
      <c r="H741" s="666" t="s">
        <v>4568</v>
      </c>
      <c r="I741" s="668">
        <v>313</v>
      </c>
      <c r="J741" s="668">
        <v>25</v>
      </c>
      <c r="K741" s="669">
        <v>7824.99</v>
      </c>
    </row>
    <row r="742" spans="1:11" ht="14.4" customHeight="1" x14ac:dyDescent="0.3">
      <c r="A742" s="664" t="s">
        <v>548</v>
      </c>
      <c r="B742" s="665" t="s">
        <v>549</v>
      </c>
      <c r="C742" s="666" t="s">
        <v>3306</v>
      </c>
      <c r="D742" s="667" t="s">
        <v>5499</v>
      </c>
      <c r="E742" s="666" t="s">
        <v>5500</v>
      </c>
      <c r="F742" s="667" t="s">
        <v>5501</v>
      </c>
      <c r="G742" s="666" t="s">
        <v>4569</v>
      </c>
      <c r="H742" s="666" t="s">
        <v>4570</v>
      </c>
      <c r="I742" s="668">
        <v>491.69</v>
      </c>
      <c r="J742" s="668">
        <v>3</v>
      </c>
      <c r="K742" s="669">
        <v>1475.07</v>
      </c>
    </row>
    <row r="743" spans="1:11" ht="14.4" customHeight="1" x14ac:dyDescent="0.3">
      <c r="A743" s="664" t="s">
        <v>548</v>
      </c>
      <c r="B743" s="665" t="s">
        <v>549</v>
      </c>
      <c r="C743" s="666" t="s">
        <v>3306</v>
      </c>
      <c r="D743" s="667" t="s">
        <v>5499</v>
      </c>
      <c r="E743" s="666" t="s">
        <v>5500</v>
      </c>
      <c r="F743" s="667" t="s">
        <v>5501</v>
      </c>
      <c r="G743" s="666" t="s">
        <v>4569</v>
      </c>
      <c r="H743" s="666" t="s">
        <v>4571</v>
      </c>
      <c r="I743" s="668">
        <v>491.69333333333333</v>
      </c>
      <c r="J743" s="668">
        <v>3</v>
      </c>
      <c r="K743" s="669">
        <v>1475.08</v>
      </c>
    </row>
    <row r="744" spans="1:11" ht="14.4" customHeight="1" x14ac:dyDescent="0.3">
      <c r="A744" s="664" t="s">
        <v>548</v>
      </c>
      <c r="B744" s="665" t="s">
        <v>549</v>
      </c>
      <c r="C744" s="666" t="s">
        <v>3306</v>
      </c>
      <c r="D744" s="667" t="s">
        <v>5499</v>
      </c>
      <c r="E744" s="666" t="s">
        <v>5500</v>
      </c>
      <c r="F744" s="667" t="s">
        <v>5501</v>
      </c>
      <c r="G744" s="666" t="s">
        <v>4572</v>
      </c>
      <c r="H744" s="666" t="s">
        <v>4573</v>
      </c>
      <c r="I744" s="668">
        <v>1755.5433333333333</v>
      </c>
      <c r="J744" s="668">
        <v>41</v>
      </c>
      <c r="K744" s="669">
        <v>71977.13</v>
      </c>
    </row>
    <row r="745" spans="1:11" ht="14.4" customHeight="1" x14ac:dyDescent="0.3">
      <c r="A745" s="664" t="s">
        <v>548</v>
      </c>
      <c r="B745" s="665" t="s">
        <v>549</v>
      </c>
      <c r="C745" s="666" t="s">
        <v>3306</v>
      </c>
      <c r="D745" s="667" t="s">
        <v>5499</v>
      </c>
      <c r="E745" s="666" t="s">
        <v>5500</v>
      </c>
      <c r="F745" s="667" t="s">
        <v>5501</v>
      </c>
      <c r="G745" s="666" t="s">
        <v>4574</v>
      </c>
      <c r="H745" s="666" t="s">
        <v>4575</v>
      </c>
      <c r="I745" s="668">
        <v>1120.9056249999999</v>
      </c>
      <c r="J745" s="668">
        <v>39</v>
      </c>
      <c r="K745" s="669">
        <v>43715.390000000007</v>
      </c>
    </row>
    <row r="746" spans="1:11" ht="14.4" customHeight="1" x14ac:dyDescent="0.3">
      <c r="A746" s="664" t="s">
        <v>548</v>
      </c>
      <c r="B746" s="665" t="s">
        <v>549</v>
      </c>
      <c r="C746" s="666" t="s">
        <v>3306</v>
      </c>
      <c r="D746" s="667" t="s">
        <v>5499</v>
      </c>
      <c r="E746" s="666" t="s">
        <v>5500</v>
      </c>
      <c r="F746" s="667" t="s">
        <v>5501</v>
      </c>
      <c r="G746" s="666" t="s">
        <v>4576</v>
      </c>
      <c r="H746" s="666" t="s">
        <v>4577</v>
      </c>
      <c r="I746" s="668">
        <v>10093.6</v>
      </c>
      <c r="J746" s="668">
        <v>2</v>
      </c>
      <c r="K746" s="669">
        <v>20187.2</v>
      </c>
    </row>
    <row r="747" spans="1:11" ht="14.4" customHeight="1" x14ac:dyDescent="0.3">
      <c r="A747" s="664" t="s">
        <v>548</v>
      </c>
      <c r="B747" s="665" t="s">
        <v>549</v>
      </c>
      <c r="C747" s="666" t="s">
        <v>3306</v>
      </c>
      <c r="D747" s="667" t="s">
        <v>5499</v>
      </c>
      <c r="E747" s="666" t="s">
        <v>5500</v>
      </c>
      <c r="F747" s="667" t="s">
        <v>5501</v>
      </c>
      <c r="G747" s="666" t="s">
        <v>4578</v>
      </c>
      <c r="H747" s="666" t="s">
        <v>4579</v>
      </c>
      <c r="I747" s="668">
        <v>2116.1799999999998</v>
      </c>
      <c r="J747" s="668">
        <v>1</v>
      </c>
      <c r="K747" s="669">
        <v>2116.1799999999998</v>
      </c>
    </row>
    <row r="748" spans="1:11" ht="14.4" customHeight="1" x14ac:dyDescent="0.3">
      <c r="A748" s="664" t="s">
        <v>548</v>
      </c>
      <c r="B748" s="665" t="s">
        <v>549</v>
      </c>
      <c r="C748" s="666" t="s">
        <v>3306</v>
      </c>
      <c r="D748" s="667" t="s">
        <v>5499</v>
      </c>
      <c r="E748" s="666" t="s">
        <v>5500</v>
      </c>
      <c r="F748" s="667" t="s">
        <v>5501</v>
      </c>
      <c r="G748" s="666" t="s">
        <v>4580</v>
      </c>
      <c r="H748" s="666" t="s">
        <v>4581</v>
      </c>
      <c r="I748" s="668">
        <v>9678.76</v>
      </c>
      <c r="J748" s="668">
        <v>1</v>
      </c>
      <c r="K748" s="669">
        <v>9678.76</v>
      </c>
    </row>
    <row r="749" spans="1:11" ht="14.4" customHeight="1" x14ac:dyDescent="0.3">
      <c r="A749" s="664" t="s">
        <v>548</v>
      </c>
      <c r="B749" s="665" t="s">
        <v>549</v>
      </c>
      <c r="C749" s="666" t="s">
        <v>3306</v>
      </c>
      <c r="D749" s="667" t="s">
        <v>5499</v>
      </c>
      <c r="E749" s="666" t="s">
        <v>5500</v>
      </c>
      <c r="F749" s="667" t="s">
        <v>5501</v>
      </c>
      <c r="G749" s="666" t="s">
        <v>4582</v>
      </c>
      <c r="H749" s="666" t="s">
        <v>4583</v>
      </c>
      <c r="I749" s="668">
        <v>2116.1799999999998</v>
      </c>
      <c r="J749" s="668">
        <v>2</v>
      </c>
      <c r="K749" s="669">
        <v>4232.37</v>
      </c>
    </row>
    <row r="750" spans="1:11" ht="14.4" customHeight="1" x14ac:dyDescent="0.3">
      <c r="A750" s="664" t="s">
        <v>548</v>
      </c>
      <c r="B750" s="665" t="s">
        <v>549</v>
      </c>
      <c r="C750" s="666" t="s">
        <v>3306</v>
      </c>
      <c r="D750" s="667" t="s">
        <v>5499</v>
      </c>
      <c r="E750" s="666" t="s">
        <v>5500</v>
      </c>
      <c r="F750" s="667" t="s">
        <v>5501</v>
      </c>
      <c r="G750" s="666" t="s">
        <v>4584</v>
      </c>
      <c r="H750" s="666" t="s">
        <v>4585</v>
      </c>
      <c r="I750" s="668">
        <v>1647.23</v>
      </c>
      <c r="J750" s="668">
        <v>1</v>
      </c>
      <c r="K750" s="669">
        <v>1647.23</v>
      </c>
    </row>
    <row r="751" spans="1:11" ht="14.4" customHeight="1" x14ac:dyDescent="0.3">
      <c r="A751" s="664" t="s">
        <v>548</v>
      </c>
      <c r="B751" s="665" t="s">
        <v>549</v>
      </c>
      <c r="C751" s="666" t="s">
        <v>3306</v>
      </c>
      <c r="D751" s="667" t="s">
        <v>5499</v>
      </c>
      <c r="E751" s="666" t="s">
        <v>5500</v>
      </c>
      <c r="F751" s="667" t="s">
        <v>5501</v>
      </c>
      <c r="G751" s="666" t="s">
        <v>4586</v>
      </c>
      <c r="H751" s="666" t="s">
        <v>4587</v>
      </c>
      <c r="I751" s="668">
        <v>1647.24</v>
      </c>
      <c r="J751" s="668">
        <v>1</v>
      </c>
      <c r="K751" s="669">
        <v>1647.24</v>
      </c>
    </row>
    <row r="752" spans="1:11" ht="14.4" customHeight="1" x14ac:dyDescent="0.3">
      <c r="A752" s="664" t="s">
        <v>548</v>
      </c>
      <c r="B752" s="665" t="s">
        <v>549</v>
      </c>
      <c r="C752" s="666" t="s">
        <v>3306</v>
      </c>
      <c r="D752" s="667" t="s">
        <v>5499</v>
      </c>
      <c r="E752" s="666" t="s">
        <v>5500</v>
      </c>
      <c r="F752" s="667" t="s">
        <v>5501</v>
      </c>
      <c r="G752" s="666" t="s">
        <v>4588</v>
      </c>
      <c r="H752" s="666" t="s">
        <v>4589</v>
      </c>
      <c r="I752" s="668">
        <v>1647.24</v>
      </c>
      <c r="J752" s="668">
        <v>1</v>
      </c>
      <c r="K752" s="669">
        <v>1647.24</v>
      </c>
    </row>
    <row r="753" spans="1:11" ht="14.4" customHeight="1" x14ac:dyDescent="0.3">
      <c r="A753" s="664" t="s">
        <v>548</v>
      </c>
      <c r="B753" s="665" t="s">
        <v>549</v>
      </c>
      <c r="C753" s="666" t="s">
        <v>3306</v>
      </c>
      <c r="D753" s="667" t="s">
        <v>5499</v>
      </c>
      <c r="E753" s="666" t="s">
        <v>5500</v>
      </c>
      <c r="F753" s="667" t="s">
        <v>5501</v>
      </c>
      <c r="G753" s="666" t="s">
        <v>4590</v>
      </c>
      <c r="H753" s="666" t="s">
        <v>4591</v>
      </c>
      <c r="I753" s="668">
        <v>984.46</v>
      </c>
      <c r="J753" s="668">
        <v>2</v>
      </c>
      <c r="K753" s="669">
        <v>1968.92</v>
      </c>
    </row>
    <row r="754" spans="1:11" ht="14.4" customHeight="1" x14ac:dyDescent="0.3">
      <c r="A754" s="664" t="s">
        <v>548</v>
      </c>
      <c r="B754" s="665" t="s">
        <v>549</v>
      </c>
      <c r="C754" s="666" t="s">
        <v>3306</v>
      </c>
      <c r="D754" s="667" t="s">
        <v>5499</v>
      </c>
      <c r="E754" s="666" t="s">
        <v>5500</v>
      </c>
      <c r="F754" s="667" t="s">
        <v>5501</v>
      </c>
      <c r="G754" s="666" t="s">
        <v>4592</v>
      </c>
      <c r="H754" s="666" t="s">
        <v>4593</v>
      </c>
      <c r="I754" s="668">
        <v>856.68</v>
      </c>
      <c r="J754" s="668">
        <v>1</v>
      </c>
      <c r="K754" s="669">
        <v>856.68</v>
      </c>
    </row>
    <row r="755" spans="1:11" ht="14.4" customHeight="1" x14ac:dyDescent="0.3">
      <c r="A755" s="664" t="s">
        <v>548</v>
      </c>
      <c r="B755" s="665" t="s">
        <v>549</v>
      </c>
      <c r="C755" s="666" t="s">
        <v>3306</v>
      </c>
      <c r="D755" s="667" t="s">
        <v>5499</v>
      </c>
      <c r="E755" s="666" t="s">
        <v>5500</v>
      </c>
      <c r="F755" s="667" t="s">
        <v>5501</v>
      </c>
      <c r="G755" s="666" t="s">
        <v>4594</v>
      </c>
      <c r="H755" s="666" t="s">
        <v>4595</v>
      </c>
      <c r="I755" s="668">
        <v>984.46</v>
      </c>
      <c r="J755" s="668">
        <v>1</v>
      </c>
      <c r="K755" s="669">
        <v>984.46</v>
      </c>
    </row>
    <row r="756" spans="1:11" ht="14.4" customHeight="1" x14ac:dyDescent="0.3">
      <c r="A756" s="664" t="s">
        <v>548</v>
      </c>
      <c r="B756" s="665" t="s">
        <v>549</v>
      </c>
      <c r="C756" s="666" t="s">
        <v>3306</v>
      </c>
      <c r="D756" s="667" t="s">
        <v>5499</v>
      </c>
      <c r="E756" s="666" t="s">
        <v>5500</v>
      </c>
      <c r="F756" s="667" t="s">
        <v>5501</v>
      </c>
      <c r="G756" s="666" t="s">
        <v>4596</v>
      </c>
      <c r="H756" s="666" t="s">
        <v>4597</v>
      </c>
      <c r="I756" s="668">
        <v>10022.049999999999</v>
      </c>
      <c r="J756" s="668">
        <v>1</v>
      </c>
      <c r="K756" s="669">
        <v>10022.049999999999</v>
      </c>
    </row>
    <row r="757" spans="1:11" ht="14.4" customHeight="1" x14ac:dyDescent="0.3">
      <c r="A757" s="664" t="s">
        <v>548</v>
      </c>
      <c r="B757" s="665" t="s">
        <v>549</v>
      </c>
      <c r="C757" s="666" t="s">
        <v>3306</v>
      </c>
      <c r="D757" s="667" t="s">
        <v>5499</v>
      </c>
      <c r="E757" s="666" t="s">
        <v>5500</v>
      </c>
      <c r="F757" s="667" t="s">
        <v>5501</v>
      </c>
      <c r="G757" s="666" t="s">
        <v>4598</v>
      </c>
      <c r="H757" s="666" t="s">
        <v>4599</v>
      </c>
      <c r="I757" s="668">
        <v>1689.51</v>
      </c>
      <c r="J757" s="668">
        <v>3</v>
      </c>
      <c r="K757" s="669">
        <v>5068.5</v>
      </c>
    </row>
    <row r="758" spans="1:11" ht="14.4" customHeight="1" x14ac:dyDescent="0.3">
      <c r="A758" s="664" t="s">
        <v>548</v>
      </c>
      <c r="B758" s="665" t="s">
        <v>549</v>
      </c>
      <c r="C758" s="666" t="s">
        <v>3306</v>
      </c>
      <c r="D758" s="667" t="s">
        <v>5499</v>
      </c>
      <c r="E758" s="666" t="s">
        <v>5500</v>
      </c>
      <c r="F758" s="667" t="s">
        <v>5501</v>
      </c>
      <c r="G758" s="666" t="s">
        <v>4600</v>
      </c>
      <c r="H758" s="666" t="s">
        <v>4601</v>
      </c>
      <c r="I758" s="668">
        <v>448.36</v>
      </c>
      <c r="J758" s="668">
        <v>3</v>
      </c>
      <c r="K758" s="669">
        <v>1345.08</v>
      </c>
    </row>
    <row r="759" spans="1:11" ht="14.4" customHeight="1" x14ac:dyDescent="0.3">
      <c r="A759" s="664" t="s">
        <v>548</v>
      </c>
      <c r="B759" s="665" t="s">
        <v>549</v>
      </c>
      <c r="C759" s="666" t="s">
        <v>3306</v>
      </c>
      <c r="D759" s="667" t="s">
        <v>5499</v>
      </c>
      <c r="E759" s="666" t="s">
        <v>5500</v>
      </c>
      <c r="F759" s="667" t="s">
        <v>5501</v>
      </c>
      <c r="G759" s="666" t="s">
        <v>4602</v>
      </c>
      <c r="H759" s="666" t="s">
        <v>4603</v>
      </c>
      <c r="I759" s="668">
        <v>312.99973684210528</v>
      </c>
      <c r="J759" s="668">
        <v>132</v>
      </c>
      <c r="K759" s="669">
        <v>41315.700000000012</v>
      </c>
    </row>
    <row r="760" spans="1:11" ht="14.4" customHeight="1" x14ac:dyDescent="0.3">
      <c r="A760" s="664" t="s">
        <v>548</v>
      </c>
      <c r="B760" s="665" t="s">
        <v>549</v>
      </c>
      <c r="C760" s="666" t="s">
        <v>3306</v>
      </c>
      <c r="D760" s="667" t="s">
        <v>5499</v>
      </c>
      <c r="E760" s="666" t="s">
        <v>5500</v>
      </c>
      <c r="F760" s="667" t="s">
        <v>5501</v>
      </c>
      <c r="G760" s="666" t="s">
        <v>4604</v>
      </c>
      <c r="H760" s="666" t="s">
        <v>4605</v>
      </c>
      <c r="I760" s="668">
        <v>8762.56</v>
      </c>
      <c r="J760" s="668">
        <v>1</v>
      </c>
      <c r="K760" s="669">
        <v>8762.56</v>
      </c>
    </row>
    <row r="761" spans="1:11" ht="14.4" customHeight="1" x14ac:dyDescent="0.3">
      <c r="A761" s="664" t="s">
        <v>548</v>
      </c>
      <c r="B761" s="665" t="s">
        <v>549</v>
      </c>
      <c r="C761" s="666" t="s">
        <v>3306</v>
      </c>
      <c r="D761" s="667" t="s">
        <v>5499</v>
      </c>
      <c r="E761" s="666" t="s">
        <v>5500</v>
      </c>
      <c r="F761" s="667" t="s">
        <v>5501</v>
      </c>
      <c r="G761" s="666" t="s">
        <v>4606</v>
      </c>
      <c r="H761" s="666" t="s">
        <v>4607</v>
      </c>
      <c r="I761" s="668">
        <v>217.68619047619046</v>
      </c>
      <c r="J761" s="668">
        <v>36</v>
      </c>
      <c r="K761" s="669">
        <v>7836.7500000000009</v>
      </c>
    </row>
    <row r="762" spans="1:11" ht="14.4" customHeight="1" x14ac:dyDescent="0.3">
      <c r="A762" s="664" t="s">
        <v>548</v>
      </c>
      <c r="B762" s="665" t="s">
        <v>549</v>
      </c>
      <c r="C762" s="666" t="s">
        <v>3306</v>
      </c>
      <c r="D762" s="667" t="s">
        <v>5499</v>
      </c>
      <c r="E762" s="666" t="s">
        <v>5500</v>
      </c>
      <c r="F762" s="667" t="s">
        <v>5501</v>
      </c>
      <c r="G762" s="666" t="s">
        <v>4608</v>
      </c>
      <c r="H762" s="666" t="s">
        <v>4609</v>
      </c>
      <c r="I762" s="668">
        <v>10093.541666666666</v>
      </c>
      <c r="J762" s="668">
        <v>6</v>
      </c>
      <c r="K762" s="669">
        <v>60561.25</v>
      </c>
    </row>
    <row r="763" spans="1:11" ht="14.4" customHeight="1" x14ac:dyDescent="0.3">
      <c r="A763" s="664" t="s">
        <v>548</v>
      </c>
      <c r="B763" s="665" t="s">
        <v>549</v>
      </c>
      <c r="C763" s="666" t="s">
        <v>3306</v>
      </c>
      <c r="D763" s="667" t="s">
        <v>5499</v>
      </c>
      <c r="E763" s="666" t="s">
        <v>5500</v>
      </c>
      <c r="F763" s="667" t="s">
        <v>5501</v>
      </c>
      <c r="G763" s="666" t="s">
        <v>4610</v>
      </c>
      <c r="H763" s="666" t="s">
        <v>4611</v>
      </c>
      <c r="I763" s="668">
        <v>1350.5033333333333</v>
      </c>
      <c r="J763" s="668">
        <v>8</v>
      </c>
      <c r="K763" s="669">
        <v>10804.02</v>
      </c>
    </row>
    <row r="764" spans="1:11" ht="14.4" customHeight="1" x14ac:dyDescent="0.3">
      <c r="A764" s="664" t="s">
        <v>548</v>
      </c>
      <c r="B764" s="665" t="s">
        <v>549</v>
      </c>
      <c r="C764" s="666" t="s">
        <v>3306</v>
      </c>
      <c r="D764" s="667" t="s">
        <v>5499</v>
      </c>
      <c r="E764" s="666" t="s">
        <v>5500</v>
      </c>
      <c r="F764" s="667" t="s">
        <v>5501</v>
      </c>
      <c r="G764" s="666" t="s">
        <v>4612</v>
      </c>
      <c r="H764" s="666" t="s">
        <v>4613</v>
      </c>
      <c r="I764" s="668">
        <v>1363.5</v>
      </c>
      <c r="J764" s="668">
        <v>22</v>
      </c>
      <c r="K764" s="669">
        <v>29997</v>
      </c>
    </row>
    <row r="765" spans="1:11" ht="14.4" customHeight="1" x14ac:dyDescent="0.3">
      <c r="A765" s="664" t="s">
        <v>548</v>
      </c>
      <c r="B765" s="665" t="s">
        <v>549</v>
      </c>
      <c r="C765" s="666" t="s">
        <v>3306</v>
      </c>
      <c r="D765" s="667" t="s">
        <v>5499</v>
      </c>
      <c r="E765" s="666" t="s">
        <v>5500</v>
      </c>
      <c r="F765" s="667" t="s">
        <v>5501</v>
      </c>
      <c r="G765" s="666" t="s">
        <v>4614</v>
      </c>
      <c r="H765" s="666" t="s">
        <v>4615</v>
      </c>
      <c r="I765" s="668">
        <v>1363.51</v>
      </c>
      <c r="J765" s="668">
        <v>5</v>
      </c>
      <c r="K765" s="669">
        <v>6817.55</v>
      </c>
    </row>
    <row r="766" spans="1:11" ht="14.4" customHeight="1" x14ac:dyDescent="0.3">
      <c r="A766" s="664" t="s">
        <v>548</v>
      </c>
      <c r="B766" s="665" t="s">
        <v>549</v>
      </c>
      <c r="C766" s="666" t="s">
        <v>3306</v>
      </c>
      <c r="D766" s="667" t="s">
        <v>5499</v>
      </c>
      <c r="E766" s="666" t="s">
        <v>5500</v>
      </c>
      <c r="F766" s="667" t="s">
        <v>5501</v>
      </c>
      <c r="G766" s="666" t="s">
        <v>4614</v>
      </c>
      <c r="H766" s="666" t="s">
        <v>4616</v>
      </c>
      <c r="I766" s="668">
        <v>1363.5</v>
      </c>
      <c r="J766" s="668">
        <v>5</v>
      </c>
      <c r="K766" s="669">
        <v>6817.5</v>
      </c>
    </row>
    <row r="767" spans="1:11" ht="14.4" customHeight="1" x14ac:dyDescent="0.3">
      <c r="A767" s="664" t="s">
        <v>548</v>
      </c>
      <c r="B767" s="665" t="s">
        <v>549</v>
      </c>
      <c r="C767" s="666" t="s">
        <v>3306</v>
      </c>
      <c r="D767" s="667" t="s">
        <v>5499</v>
      </c>
      <c r="E767" s="666" t="s">
        <v>5500</v>
      </c>
      <c r="F767" s="667" t="s">
        <v>5501</v>
      </c>
      <c r="G767" s="666" t="s">
        <v>4617</v>
      </c>
      <c r="H767" s="666" t="s">
        <v>4618</v>
      </c>
      <c r="I767" s="668">
        <v>251.26</v>
      </c>
      <c r="J767" s="668">
        <v>2</v>
      </c>
      <c r="K767" s="669">
        <v>502.52</v>
      </c>
    </row>
    <row r="768" spans="1:11" ht="14.4" customHeight="1" x14ac:dyDescent="0.3">
      <c r="A768" s="664" t="s">
        <v>548</v>
      </c>
      <c r="B768" s="665" t="s">
        <v>549</v>
      </c>
      <c r="C768" s="666" t="s">
        <v>3306</v>
      </c>
      <c r="D768" s="667" t="s">
        <v>5499</v>
      </c>
      <c r="E768" s="666" t="s">
        <v>5500</v>
      </c>
      <c r="F768" s="667" t="s">
        <v>5501</v>
      </c>
      <c r="G768" s="666" t="s">
        <v>4619</v>
      </c>
      <c r="H768" s="666" t="s">
        <v>4620</v>
      </c>
      <c r="I768" s="668">
        <v>8682.42</v>
      </c>
      <c r="J768" s="668">
        <v>1</v>
      </c>
      <c r="K768" s="669">
        <v>8682.42</v>
      </c>
    </row>
    <row r="769" spans="1:11" ht="14.4" customHeight="1" x14ac:dyDescent="0.3">
      <c r="A769" s="664" t="s">
        <v>548</v>
      </c>
      <c r="B769" s="665" t="s">
        <v>549</v>
      </c>
      <c r="C769" s="666" t="s">
        <v>3306</v>
      </c>
      <c r="D769" s="667" t="s">
        <v>5499</v>
      </c>
      <c r="E769" s="666" t="s">
        <v>5500</v>
      </c>
      <c r="F769" s="667" t="s">
        <v>5501</v>
      </c>
      <c r="G769" s="666" t="s">
        <v>4621</v>
      </c>
      <c r="H769" s="666" t="s">
        <v>4622</v>
      </c>
      <c r="I769" s="668">
        <v>977.94500000000005</v>
      </c>
      <c r="J769" s="668">
        <v>2</v>
      </c>
      <c r="K769" s="669">
        <v>1955.89</v>
      </c>
    </row>
    <row r="770" spans="1:11" ht="14.4" customHeight="1" x14ac:dyDescent="0.3">
      <c r="A770" s="664" t="s">
        <v>548</v>
      </c>
      <c r="B770" s="665" t="s">
        <v>549</v>
      </c>
      <c r="C770" s="666" t="s">
        <v>3306</v>
      </c>
      <c r="D770" s="667" t="s">
        <v>5499</v>
      </c>
      <c r="E770" s="666" t="s">
        <v>5500</v>
      </c>
      <c r="F770" s="667" t="s">
        <v>5501</v>
      </c>
      <c r="G770" s="666" t="s">
        <v>4623</v>
      </c>
      <c r="H770" s="666" t="s">
        <v>4624</v>
      </c>
      <c r="I770" s="668">
        <v>2689.1</v>
      </c>
      <c r="J770" s="668">
        <v>3</v>
      </c>
      <c r="K770" s="669">
        <v>8067.2999999999993</v>
      </c>
    </row>
    <row r="771" spans="1:11" ht="14.4" customHeight="1" x14ac:dyDescent="0.3">
      <c r="A771" s="664" t="s">
        <v>548</v>
      </c>
      <c r="B771" s="665" t="s">
        <v>549</v>
      </c>
      <c r="C771" s="666" t="s">
        <v>3306</v>
      </c>
      <c r="D771" s="667" t="s">
        <v>5499</v>
      </c>
      <c r="E771" s="666" t="s">
        <v>5500</v>
      </c>
      <c r="F771" s="667" t="s">
        <v>5501</v>
      </c>
      <c r="G771" s="666" t="s">
        <v>4625</v>
      </c>
      <c r="H771" s="666" t="s">
        <v>4626</v>
      </c>
      <c r="I771" s="668">
        <v>686.63857142857148</v>
      </c>
      <c r="J771" s="668">
        <v>9</v>
      </c>
      <c r="K771" s="669">
        <v>6179.74</v>
      </c>
    </row>
    <row r="772" spans="1:11" ht="14.4" customHeight="1" x14ac:dyDescent="0.3">
      <c r="A772" s="664" t="s">
        <v>548</v>
      </c>
      <c r="B772" s="665" t="s">
        <v>549</v>
      </c>
      <c r="C772" s="666" t="s">
        <v>3306</v>
      </c>
      <c r="D772" s="667" t="s">
        <v>5499</v>
      </c>
      <c r="E772" s="666" t="s">
        <v>5500</v>
      </c>
      <c r="F772" s="667" t="s">
        <v>5501</v>
      </c>
      <c r="G772" s="666" t="s">
        <v>4627</v>
      </c>
      <c r="H772" s="666" t="s">
        <v>4628</v>
      </c>
      <c r="I772" s="668">
        <v>10096.805</v>
      </c>
      <c r="J772" s="668">
        <v>2</v>
      </c>
      <c r="K772" s="669">
        <v>20193.61</v>
      </c>
    </row>
    <row r="773" spans="1:11" ht="14.4" customHeight="1" x14ac:dyDescent="0.3">
      <c r="A773" s="664" t="s">
        <v>548</v>
      </c>
      <c r="B773" s="665" t="s">
        <v>549</v>
      </c>
      <c r="C773" s="666" t="s">
        <v>3306</v>
      </c>
      <c r="D773" s="667" t="s">
        <v>5499</v>
      </c>
      <c r="E773" s="666" t="s">
        <v>5500</v>
      </c>
      <c r="F773" s="667" t="s">
        <v>5501</v>
      </c>
      <c r="G773" s="666" t="s">
        <v>4629</v>
      </c>
      <c r="H773" s="666" t="s">
        <v>4630</v>
      </c>
      <c r="I773" s="668">
        <v>686.62249999999995</v>
      </c>
      <c r="J773" s="668">
        <v>8</v>
      </c>
      <c r="K773" s="669">
        <v>5493.02</v>
      </c>
    </row>
    <row r="774" spans="1:11" ht="14.4" customHeight="1" x14ac:dyDescent="0.3">
      <c r="A774" s="664" t="s">
        <v>548</v>
      </c>
      <c r="B774" s="665" t="s">
        <v>549</v>
      </c>
      <c r="C774" s="666" t="s">
        <v>3306</v>
      </c>
      <c r="D774" s="667" t="s">
        <v>5499</v>
      </c>
      <c r="E774" s="666" t="s">
        <v>5500</v>
      </c>
      <c r="F774" s="667" t="s">
        <v>5501</v>
      </c>
      <c r="G774" s="666" t="s">
        <v>4631</v>
      </c>
      <c r="H774" s="666" t="s">
        <v>4632</v>
      </c>
      <c r="I774" s="668">
        <v>686.65250000000003</v>
      </c>
      <c r="J774" s="668">
        <v>4</v>
      </c>
      <c r="K774" s="669">
        <v>2746.61</v>
      </c>
    </row>
    <row r="775" spans="1:11" ht="14.4" customHeight="1" x14ac:dyDescent="0.3">
      <c r="A775" s="664" t="s">
        <v>548</v>
      </c>
      <c r="B775" s="665" t="s">
        <v>549</v>
      </c>
      <c r="C775" s="666" t="s">
        <v>3306</v>
      </c>
      <c r="D775" s="667" t="s">
        <v>5499</v>
      </c>
      <c r="E775" s="666" t="s">
        <v>5500</v>
      </c>
      <c r="F775" s="667" t="s">
        <v>5501</v>
      </c>
      <c r="G775" s="666" t="s">
        <v>4633</v>
      </c>
      <c r="H775" s="666" t="s">
        <v>4634</v>
      </c>
      <c r="I775" s="668">
        <v>686.64</v>
      </c>
      <c r="J775" s="668">
        <v>6</v>
      </c>
      <c r="K775" s="669">
        <v>4119.82</v>
      </c>
    </row>
    <row r="776" spans="1:11" ht="14.4" customHeight="1" x14ac:dyDescent="0.3">
      <c r="A776" s="664" t="s">
        <v>548</v>
      </c>
      <c r="B776" s="665" t="s">
        <v>549</v>
      </c>
      <c r="C776" s="666" t="s">
        <v>3306</v>
      </c>
      <c r="D776" s="667" t="s">
        <v>5499</v>
      </c>
      <c r="E776" s="666" t="s">
        <v>5500</v>
      </c>
      <c r="F776" s="667" t="s">
        <v>5501</v>
      </c>
      <c r="G776" s="666" t="s">
        <v>4635</v>
      </c>
      <c r="H776" s="666" t="s">
        <v>4636</v>
      </c>
      <c r="I776" s="668">
        <v>9174.09</v>
      </c>
      <c r="J776" s="668">
        <v>1</v>
      </c>
      <c r="K776" s="669">
        <v>9174.09</v>
      </c>
    </row>
    <row r="777" spans="1:11" ht="14.4" customHeight="1" x14ac:dyDescent="0.3">
      <c r="A777" s="664" t="s">
        <v>548</v>
      </c>
      <c r="B777" s="665" t="s">
        <v>549</v>
      </c>
      <c r="C777" s="666" t="s">
        <v>3306</v>
      </c>
      <c r="D777" s="667" t="s">
        <v>5499</v>
      </c>
      <c r="E777" s="666" t="s">
        <v>5500</v>
      </c>
      <c r="F777" s="667" t="s">
        <v>5501</v>
      </c>
      <c r="G777" s="666" t="s">
        <v>4637</v>
      </c>
      <c r="H777" s="666" t="s">
        <v>4638</v>
      </c>
      <c r="I777" s="668">
        <v>2023.0399999999997</v>
      </c>
      <c r="J777" s="668">
        <v>6</v>
      </c>
      <c r="K777" s="669">
        <v>12138.25</v>
      </c>
    </row>
    <row r="778" spans="1:11" ht="14.4" customHeight="1" x14ac:dyDescent="0.3">
      <c r="A778" s="664" t="s">
        <v>548</v>
      </c>
      <c r="B778" s="665" t="s">
        <v>549</v>
      </c>
      <c r="C778" s="666" t="s">
        <v>3306</v>
      </c>
      <c r="D778" s="667" t="s">
        <v>5499</v>
      </c>
      <c r="E778" s="666" t="s">
        <v>5500</v>
      </c>
      <c r="F778" s="667" t="s">
        <v>5501</v>
      </c>
      <c r="G778" s="666" t="s">
        <v>4639</v>
      </c>
      <c r="H778" s="666" t="s">
        <v>4640</v>
      </c>
      <c r="I778" s="668">
        <v>1350.5</v>
      </c>
      <c r="J778" s="668">
        <v>7</v>
      </c>
      <c r="K778" s="669">
        <v>9453.5</v>
      </c>
    </row>
    <row r="779" spans="1:11" ht="14.4" customHeight="1" x14ac:dyDescent="0.3">
      <c r="A779" s="664" t="s">
        <v>548</v>
      </c>
      <c r="B779" s="665" t="s">
        <v>549</v>
      </c>
      <c r="C779" s="666" t="s">
        <v>3306</v>
      </c>
      <c r="D779" s="667" t="s">
        <v>5499</v>
      </c>
      <c r="E779" s="666" t="s">
        <v>5500</v>
      </c>
      <c r="F779" s="667" t="s">
        <v>5501</v>
      </c>
      <c r="G779" s="666" t="s">
        <v>4641</v>
      </c>
      <c r="H779" s="666" t="s">
        <v>4642</v>
      </c>
      <c r="I779" s="668">
        <v>982.27</v>
      </c>
      <c r="J779" s="668">
        <v>1</v>
      </c>
      <c r="K779" s="669">
        <v>982.27</v>
      </c>
    </row>
    <row r="780" spans="1:11" ht="14.4" customHeight="1" x14ac:dyDescent="0.3">
      <c r="A780" s="664" t="s">
        <v>548</v>
      </c>
      <c r="B780" s="665" t="s">
        <v>549</v>
      </c>
      <c r="C780" s="666" t="s">
        <v>3306</v>
      </c>
      <c r="D780" s="667" t="s">
        <v>5499</v>
      </c>
      <c r="E780" s="666" t="s">
        <v>5500</v>
      </c>
      <c r="F780" s="667" t="s">
        <v>5501</v>
      </c>
      <c r="G780" s="666" t="s">
        <v>4643</v>
      </c>
      <c r="H780" s="666" t="s">
        <v>4644</v>
      </c>
      <c r="I780" s="668">
        <v>206.85</v>
      </c>
      <c r="J780" s="668">
        <v>15</v>
      </c>
      <c r="K780" s="669">
        <v>3102.75</v>
      </c>
    </row>
    <row r="781" spans="1:11" ht="14.4" customHeight="1" x14ac:dyDescent="0.3">
      <c r="A781" s="664" t="s">
        <v>548</v>
      </c>
      <c r="B781" s="665" t="s">
        <v>549</v>
      </c>
      <c r="C781" s="666" t="s">
        <v>3306</v>
      </c>
      <c r="D781" s="667" t="s">
        <v>5499</v>
      </c>
      <c r="E781" s="666" t="s">
        <v>5500</v>
      </c>
      <c r="F781" s="667" t="s">
        <v>5501</v>
      </c>
      <c r="G781" s="666" t="s">
        <v>4645</v>
      </c>
      <c r="H781" s="666" t="s">
        <v>4646</v>
      </c>
      <c r="I781" s="668">
        <v>313</v>
      </c>
      <c r="J781" s="668">
        <v>21</v>
      </c>
      <c r="K781" s="669">
        <v>6572.98</v>
      </c>
    </row>
    <row r="782" spans="1:11" ht="14.4" customHeight="1" x14ac:dyDescent="0.3">
      <c r="A782" s="664" t="s">
        <v>548</v>
      </c>
      <c r="B782" s="665" t="s">
        <v>549</v>
      </c>
      <c r="C782" s="666" t="s">
        <v>3306</v>
      </c>
      <c r="D782" s="667" t="s">
        <v>5499</v>
      </c>
      <c r="E782" s="666" t="s">
        <v>5500</v>
      </c>
      <c r="F782" s="667" t="s">
        <v>5501</v>
      </c>
      <c r="G782" s="666" t="s">
        <v>4647</v>
      </c>
      <c r="H782" s="666" t="s">
        <v>4648</v>
      </c>
      <c r="I782" s="668">
        <v>982.27600000000007</v>
      </c>
      <c r="J782" s="668">
        <v>10</v>
      </c>
      <c r="K782" s="669">
        <v>9822.7900000000009</v>
      </c>
    </row>
    <row r="783" spans="1:11" ht="14.4" customHeight="1" x14ac:dyDescent="0.3">
      <c r="A783" s="664" t="s">
        <v>548</v>
      </c>
      <c r="B783" s="665" t="s">
        <v>549</v>
      </c>
      <c r="C783" s="666" t="s">
        <v>3306</v>
      </c>
      <c r="D783" s="667" t="s">
        <v>5499</v>
      </c>
      <c r="E783" s="666" t="s">
        <v>5500</v>
      </c>
      <c r="F783" s="667" t="s">
        <v>5501</v>
      </c>
      <c r="G783" s="666" t="s">
        <v>4649</v>
      </c>
      <c r="H783" s="666" t="s">
        <v>4650</v>
      </c>
      <c r="I783" s="668">
        <v>411.54947368421062</v>
      </c>
      <c r="J783" s="668">
        <v>32</v>
      </c>
      <c r="K783" s="669">
        <v>13169.62</v>
      </c>
    </row>
    <row r="784" spans="1:11" ht="14.4" customHeight="1" x14ac:dyDescent="0.3">
      <c r="A784" s="664" t="s">
        <v>548</v>
      </c>
      <c r="B784" s="665" t="s">
        <v>549</v>
      </c>
      <c r="C784" s="666" t="s">
        <v>3306</v>
      </c>
      <c r="D784" s="667" t="s">
        <v>5499</v>
      </c>
      <c r="E784" s="666" t="s">
        <v>5500</v>
      </c>
      <c r="F784" s="667" t="s">
        <v>5501</v>
      </c>
      <c r="G784" s="666" t="s">
        <v>4651</v>
      </c>
      <c r="H784" s="666" t="s">
        <v>4652</v>
      </c>
      <c r="I784" s="668">
        <v>9580.2199999999993</v>
      </c>
      <c r="J784" s="668">
        <v>1</v>
      </c>
      <c r="K784" s="669">
        <v>9580.2199999999993</v>
      </c>
    </row>
    <row r="785" spans="1:11" ht="14.4" customHeight="1" x14ac:dyDescent="0.3">
      <c r="A785" s="664" t="s">
        <v>548</v>
      </c>
      <c r="B785" s="665" t="s">
        <v>549</v>
      </c>
      <c r="C785" s="666" t="s">
        <v>3306</v>
      </c>
      <c r="D785" s="667" t="s">
        <v>5499</v>
      </c>
      <c r="E785" s="666" t="s">
        <v>5500</v>
      </c>
      <c r="F785" s="667" t="s">
        <v>5501</v>
      </c>
      <c r="G785" s="666" t="s">
        <v>4653</v>
      </c>
      <c r="H785" s="666" t="s">
        <v>4654</v>
      </c>
      <c r="I785" s="668">
        <v>474.35</v>
      </c>
      <c r="J785" s="668">
        <v>3</v>
      </c>
      <c r="K785" s="669">
        <v>1423.0500000000002</v>
      </c>
    </row>
    <row r="786" spans="1:11" ht="14.4" customHeight="1" x14ac:dyDescent="0.3">
      <c r="A786" s="664" t="s">
        <v>548</v>
      </c>
      <c r="B786" s="665" t="s">
        <v>549</v>
      </c>
      <c r="C786" s="666" t="s">
        <v>3306</v>
      </c>
      <c r="D786" s="667" t="s">
        <v>5499</v>
      </c>
      <c r="E786" s="666" t="s">
        <v>5500</v>
      </c>
      <c r="F786" s="667" t="s">
        <v>5501</v>
      </c>
      <c r="G786" s="666" t="s">
        <v>4655</v>
      </c>
      <c r="H786" s="666" t="s">
        <v>4656</v>
      </c>
      <c r="I786" s="668">
        <v>982.27</v>
      </c>
      <c r="J786" s="668">
        <v>1</v>
      </c>
      <c r="K786" s="669">
        <v>982.27</v>
      </c>
    </row>
    <row r="787" spans="1:11" ht="14.4" customHeight="1" x14ac:dyDescent="0.3">
      <c r="A787" s="664" t="s">
        <v>548</v>
      </c>
      <c r="B787" s="665" t="s">
        <v>549</v>
      </c>
      <c r="C787" s="666" t="s">
        <v>3306</v>
      </c>
      <c r="D787" s="667" t="s">
        <v>5499</v>
      </c>
      <c r="E787" s="666" t="s">
        <v>5500</v>
      </c>
      <c r="F787" s="667" t="s">
        <v>5501</v>
      </c>
      <c r="G787" s="666" t="s">
        <v>4657</v>
      </c>
      <c r="H787" s="666" t="s">
        <v>4658</v>
      </c>
      <c r="I787" s="668">
        <v>491.68</v>
      </c>
      <c r="J787" s="668">
        <v>1</v>
      </c>
      <c r="K787" s="669">
        <v>491.68</v>
      </c>
    </row>
    <row r="788" spans="1:11" ht="14.4" customHeight="1" x14ac:dyDescent="0.3">
      <c r="A788" s="664" t="s">
        <v>548</v>
      </c>
      <c r="B788" s="665" t="s">
        <v>549</v>
      </c>
      <c r="C788" s="666" t="s">
        <v>3306</v>
      </c>
      <c r="D788" s="667" t="s">
        <v>5499</v>
      </c>
      <c r="E788" s="666" t="s">
        <v>5500</v>
      </c>
      <c r="F788" s="667" t="s">
        <v>5501</v>
      </c>
      <c r="G788" s="666" t="s">
        <v>4659</v>
      </c>
      <c r="H788" s="666" t="s">
        <v>4660</v>
      </c>
      <c r="I788" s="668">
        <v>327.06</v>
      </c>
      <c r="J788" s="668">
        <v>1</v>
      </c>
      <c r="K788" s="669">
        <v>327.06</v>
      </c>
    </row>
    <row r="789" spans="1:11" ht="14.4" customHeight="1" x14ac:dyDescent="0.3">
      <c r="A789" s="664" t="s">
        <v>548</v>
      </c>
      <c r="B789" s="665" t="s">
        <v>549</v>
      </c>
      <c r="C789" s="666" t="s">
        <v>3306</v>
      </c>
      <c r="D789" s="667" t="s">
        <v>5499</v>
      </c>
      <c r="E789" s="666" t="s">
        <v>5500</v>
      </c>
      <c r="F789" s="667" t="s">
        <v>5501</v>
      </c>
      <c r="G789" s="666" t="s">
        <v>4661</v>
      </c>
      <c r="H789" s="666" t="s">
        <v>4662</v>
      </c>
      <c r="I789" s="668">
        <v>676.85</v>
      </c>
      <c r="J789" s="668">
        <v>1</v>
      </c>
      <c r="K789" s="669">
        <v>676.85</v>
      </c>
    </row>
    <row r="790" spans="1:11" ht="14.4" customHeight="1" x14ac:dyDescent="0.3">
      <c r="A790" s="664" t="s">
        <v>548</v>
      </c>
      <c r="B790" s="665" t="s">
        <v>549</v>
      </c>
      <c r="C790" s="666" t="s">
        <v>3306</v>
      </c>
      <c r="D790" s="667" t="s">
        <v>5499</v>
      </c>
      <c r="E790" s="666" t="s">
        <v>5500</v>
      </c>
      <c r="F790" s="667" t="s">
        <v>5501</v>
      </c>
      <c r="G790" s="666" t="s">
        <v>4663</v>
      </c>
      <c r="H790" s="666" t="s">
        <v>4664</v>
      </c>
      <c r="I790" s="668">
        <v>7810.6</v>
      </c>
      <c r="J790" s="668">
        <v>5</v>
      </c>
      <c r="K790" s="669">
        <v>39053</v>
      </c>
    </row>
    <row r="791" spans="1:11" ht="14.4" customHeight="1" x14ac:dyDescent="0.3">
      <c r="A791" s="664" t="s">
        <v>548</v>
      </c>
      <c r="B791" s="665" t="s">
        <v>549</v>
      </c>
      <c r="C791" s="666" t="s">
        <v>3306</v>
      </c>
      <c r="D791" s="667" t="s">
        <v>5499</v>
      </c>
      <c r="E791" s="666" t="s">
        <v>5500</v>
      </c>
      <c r="F791" s="667" t="s">
        <v>5501</v>
      </c>
      <c r="G791" s="666" t="s">
        <v>4665</v>
      </c>
      <c r="H791" s="666" t="s">
        <v>4666</v>
      </c>
      <c r="I791" s="668">
        <v>1120.9072727272726</v>
      </c>
      <c r="J791" s="668">
        <v>18</v>
      </c>
      <c r="K791" s="669">
        <v>20176.3</v>
      </c>
    </row>
    <row r="792" spans="1:11" ht="14.4" customHeight="1" x14ac:dyDescent="0.3">
      <c r="A792" s="664" t="s">
        <v>548</v>
      </c>
      <c r="B792" s="665" t="s">
        <v>549</v>
      </c>
      <c r="C792" s="666" t="s">
        <v>3306</v>
      </c>
      <c r="D792" s="667" t="s">
        <v>5499</v>
      </c>
      <c r="E792" s="666" t="s">
        <v>5500</v>
      </c>
      <c r="F792" s="667" t="s">
        <v>5501</v>
      </c>
      <c r="G792" s="666" t="s">
        <v>4667</v>
      </c>
      <c r="H792" s="666" t="s">
        <v>4668</v>
      </c>
      <c r="I792" s="668">
        <v>977.95</v>
      </c>
      <c r="J792" s="668">
        <v>2</v>
      </c>
      <c r="K792" s="669">
        <v>1955.9</v>
      </c>
    </row>
    <row r="793" spans="1:11" ht="14.4" customHeight="1" x14ac:dyDescent="0.3">
      <c r="A793" s="664" t="s">
        <v>548</v>
      </c>
      <c r="B793" s="665" t="s">
        <v>549</v>
      </c>
      <c r="C793" s="666" t="s">
        <v>3306</v>
      </c>
      <c r="D793" s="667" t="s">
        <v>5499</v>
      </c>
      <c r="E793" s="666" t="s">
        <v>5500</v>
      </c>
      <c r="F793" s="667" t="s">
        <v>5501</v>
      </c>
      <c r="G793" s="666" t="s">
        <v>4669</v>
      </c>
      <c r="H793" s="666" t="s">
        <v>4670</v>
      </c>
      <c r="I793" s="668">
        <v>686.63750000000005</v>
      </c>
      <c r="J793" s="668">
        <v>4</v>
      </c>
      <c r="K793" s="669">
        <v>2746.55</v>
      </c>
    </row>
    <row r="794" spans="1:11" ht="14.4" customHeight="1" x14ac:dyDescent="0.3">
      <c r="A794" s="664" t="s">
        <v>548</v>
      </c>
      <c r="B794" s="665" t="s">
        <v>549</v>
      </c>
      <c r="C794" s="666" t="s">
        <v>3306</v>
      </c>
      <c r="D794" s="667" t="s">
        <v>5499</v>
      </c>
      <c r="E794" s="666" t="s">
        <v>5500</v>
      </c>
      <c r="F794" s="667" t="s">
        <v>5501</v>
      </c>
      <c r="G794" s="666" t="s">
        <v>4671</v>
      </c>
      <c r="H794" s="666" t="s">
        <v>4672</v>
      </c>
      <c r="I794" s="668">
        <v>686.63</v>
      </c>
      <c r="J794" s="668">
        <v>1</v>
      </c>
      <c r="K794" s="669">
        <v>686.63</v>
      </c>
    </row>
    <row r="795" spans="1:11" ht="14.4" customHeight="1" x14ac:dyDescent="0.3">
      <c r="A795" s="664" t="s">
        <v>548</v>
      </c>
      <c r="B795" s="665" t="s">
        <v>549</v>
      </c>
      <c r="C795" s="666" t="s">
        <v>3306</v>
      </c>
      <c r="D795" s="667" t="s">
        <v>5499</v>
      </c>
      <c r="E795" s="666" t="s">
        <v>5500</v>
      </c>
      <c r="F795" s="667" t="s">
        <v>5501</v>
      </c>
      <c r="G795" s="666" t="s">
        <v>4673</v>
      </c>
      <c r="H795" s="666" t="s">
        <v>4674</v>
      </c>
      <c r="I795" s="668">
        <v>474.35</v>
      </c>
      <c r="J795" s="668">
        <v>6</v>
      </c>
      <c r="K795" s="669">
        <v>2846.1</v>
      </c>
    </row>
    <row r="796" spans="1:11" ht="14.4" customHeight="1" x14ac:dyDescent="0.3">
      <c r="A796" s="664" t="s">
        <v>548</v>
      </c>
      <c r="B796" s="665" t="s">
        <v>549</v>
      </c>
      <c r="C796" s="666" t="s">
        <v>3306</v>
      </c>
      <c r="D796" s="667" t="s">
        <v>5499</v>
      </c>
      <c r="E796" s="666" t="s">
        <v>5500</v>
      </c>
      <c r="F796" s="667" t="s">
        <v>5501</v>
      </c>
      <c r="G796" s="666" t="s">
        <v>4675</v>
      </c>
      <c r="H796" s="666" t="s">
        <v>4676</v>
      </c>
      <c r="I796" s="668">
        <v>2692.3233333333333</v>
      </c>
      <c r="J796" s="668">
        <v>3</v>
      </c>
      <c r="K796" s="669">
        <v>8076.9699999999993</v>
      </c>
    </row>
    <row r="797" spans="1:11" ht="14.4" customHeight="1" x14ac:dyDescent="0.3">
      <c r="A797" s="664" t="s">
        <v>548</v>
      </c>
      <c r="B797" s="665" t="s">
        <v>549</v>
      </c>
      <c r="C797" s="666" t="s">
        <v>3306</v>
      </c>
      <c r="D797" s="667" t="s">
        <v>5499</v>
      </c>
      <c r="E797" s="666" t="s">
        <v>5500</v>
      </c>
      <c r="F797" s="667" t="s">
        <v>5501</v>
      </c>
      <c r="G797" s="666" t="s">
        <v>4677</v>
      </c>
      <c r="H797" s="666" t="s">
        <v>4678</v>
      </c>
      <c r="I797" s="668">
        <v>8927.2000000000007</v>
      </c>
      <c r="J797" s="668">
        <v>1</v>
      </c>
      <c r="K797" s="669">
        <v>8927.2000000000007</v>
      </c>
    </row>
    <row r="798" spans="1:11" ht="14.4" customHeight="1" x14ac:dyDescent="0.3">
      <c r="A798" s="664" t="s">
        <v>548</v>
      </c>
      <c r="B798" s="665" t="s">
        <v>549</v>
      </c>
      <c r="C798" s="666" t="s">
        <v>3306</v>
      </c>
      <c r="D798" s="667" t="s">
        <v>5499</v>
      </c>
      <c r="E798" s="666" t="s">
        <v>5500</v>
      </c>
      <c r="F798" s="667" t="s">
        <v>5501</v>
      </c>
      <c r="G798" s="666" t="s">
        <v>4679</v>
      </c>
      <c r="H798" s="666" t="s">
        <v>4680</v>
      </c>
      <c r="I798" s="668">
        <v>1348.32</v>
      </c>
      <c r="J798" s="668">
        <v>6</v>
      </c>
      <c r="K798" s="669">
        <v>8089.92</v>
      </c>
    </row>
    <row r="799" spans="1:11" ht="14.4" customHeight="1" x14ac:dyDescent="0.3">
      <c r="A799" s="664" t="s">
        <v>548</v>
      </c>
      <c r="B799" s="665" t="s">
        <v>549</v>
      </c>
      <c r="C799" s="666" t="s">
        <v>3306</v>
      </c>
      <c r="D799" s="667" t="s">
        <v>5499</v>
      </c>
      <c r="E799" s="666" t="s">
        <v>5500</v>
      </c>
      <c r="F799" s="667" t="s">
        <v>5501</v>
      </c>
      <c r="G799" s="666" t="s">
        <v>4681</v>
      </c>
      <c r="H799" s="666" t="s">
        <v>4682</v>
      </c>
      <c r="I799" s="668">
        <v>449.44</v>
      </c>
      <c r="J799" s="668">
        <v>2</v>
      </c>
      <c r="K799" s="669">
        <v>898.88</v>
      </c>
    </row>
    <row r="800" spans="1:11" ht="14.4" customHeight="1" x14ac:dyDescent="0.3">
      <c r="A800" s="664" t="s">
        <v>548</v>
      </c>
      <c r="B800" s="665" t="s">
        <v>549</v>
      </c>
      <c r="C800" s="666" t="s">
        <v>3306</v>
      </c>
      <c r="D800" s="667" t="s">
        <v>5499</v>
      </c>
      <c r="E800" s="666" t="s">
        <v>5500</v>
      </c>
      <c r="F800" s="667" t="s">
        <v>5501</v>
      </c>
      <c r="G800" s="666" t="s">
        <v>4683</v>
      </c>
      <c r="H800" s="666" t="s">
        <v>4684</v>
      </c>
      <c r="I800" s="668">
        <v>1348.3325</v>
      </c>
      <c r="J800" s="668">
        <v>8</v>
      </c>
      <c r="K800" s="669">
        <v>10786.65</v>
      </c>
    </row>
    <row r="801" spans="1:11" ht="14.4" customHeight="1" x14ac:dyDescent="0.3">
      <c r="A801" s="664" t="s">
        <v>548</v>
      </c>
      <c r="B801" s="665" t="s">
        <v>549</v>
      </c>
      <c r="C801" s="666" t="s">
        <v>3306</v>
      </c>
      <c r="D801" s="667" t="s">
        <v>5499</v>
      </c>
      <c r="E801" s="666" t="s">
        <v>5500</v>
      </c>
      <c r="F801" s="667" t="s">
        <v>5501</v>
      </c>
      <c r="G801" s="666" t="s">
        <v>4685</v>
      </c>
      <c r="H801" s="666" t="s">
        <v>4686</v>
      </c>
      <c r="I801" s="668">
        <v>809</v>
      </c>
      <c r="J801" s="668">
        <v>1</v>
      </c>
      <c r="K801" s="669">
        <v>809</v>
      </c>
    </row>
    <row r="802" spans="1:11" ht="14.4" customHeight="1" x14ac:dyDescent="0.3">
      <c r="A802" s="664" t="s">
        <v>548</v>
      </c>
      <c r="B802" s="665" t="s">
        <v>549</v>
      </c>
      <c r="C802" s="666" t="s">
        <v>3306</v>
      </c>
      <c r="D802" s="667" t="s">
        <v>5499</v>
      </c>
      <c r="E802" s="666" t="s">
        <v>5500</v>
      </c>
      <c r="F802" s="667" t="s">
        <v>5501</v>
      </c>
      <c r="G802" s="666" t="s">
        <v>4685</v>
      </c>
      <c r="H802" s="666" t="s">
        <v>4687</v>
      </c>
      <c r="I802" s="668">
        <v>809</v>
      </c>
      <c r="J802" s="668">
        <v>2</v>
      </c>
      <c r="K802" s="669">
        <v>1618</v>
      </c>
    </row>
    <row r="803" spans="1:11" ht="14.4" customHeight="1" x14ac:dyDescent="0.3">
      <c r="A803" s="664" t="s">
        <v>548</v>
      </c>
      <c r="B803" s="665" t="s">
        <v>549</v>
      </c>
      <c r="C803" s="666" t="s">
        <v>3306</v>
      </c>
      <c r="D803" s="667" t="s">
        <v>5499</v>
      </c>
      <c r="E803" s="666" t="s">
        <v>5500</v>
      </c>
      <c r="F803" s="667" t="s">
        <v>5501</v>
      </c>
      <c r="G803" s="666" t="s">
        <v>4688</v>
      </c>
      <c r="H803" s="666" t="s">
        <v>4689</v>
      </c>
      <c r="I803" s="668">
        <v>8927.17</v>
      </c>
      <c r="J803" s="668">
        <v>1</v>
      </c>
      <c r="K803" s="669">
        <v>8927.17</v>
      </c>
    </row>
    <row r="804" spans="1:11" ht="14.4" customHeight="1" x14ac:dyDescent="0.3">
      <c r="A804" s="664" t="s">
        <v>548</v>
      </c>
      <c r="B804" s="665" t="s">
        <v>549</v>
      </c>
      <c r="C804" s="666" t="s">
        <v>3306</v>
      </c>
      <c r="D804" s="667" t="s">
        <v>5499</v>
      </c>
      <c r="E804" s="666" t="s">
        <v>5500</v>
      </c>
      <c r="F804" s="667" t="s">
        <v>5501</v>
      </c>
      <c r="G804" s="666" t="s">
        <v>4690</v>
      </c>
      <c r="H804" s="666" t="s">
        <v>4691</v>
      </c>
      <c r="I804" s="668">
        <v>1170.73</v>
      </c>
      <c r="J804" s="668">
        <v>1</v>
      </c>
      <c r="K804" s="669">
        <v>1170.73</v>
      </c>
    </row>
    <row r="805" spans="1:11" ht="14.4" customHeight="1" x14ac:dyDescent="0.3">
      <c r="A805" s="664" t="s">
        <v>548</v>
      </c>
      <c r="B805" s="665" t="s">
        <v>549</v>
      </c>
      <c r="C805" s="666" t="s">
        <v>3306</v>
      </c>
      <c r="D805" s="667" t="s">
        <v>5499</v>
      </c>
      <c r="E805" s="666" t="s">
        <v>5500</v>
      </c>
      <c r="F805" s="667" t="s">
        <v>5501</v>
      </c>
      <c r="G805" s="666" t="s">
        <v>4692</v>
      </c>
      <c r="H805" s="666" t="s">
        <v>4693</v>
      </c>
      <c r="I805" s="668">
        <v>1210.8</v>
      </c>
      <c r="J805" s="668">
        <v>10</v>
      </c>
      <c r="K805" s="669">
        <v>12108</v>
      </c>
    </row>
    <row r="806" spans="1:11" ht="14.4" customHeight="1" x14ac:dyDescent="0.3">
      <c r="A806" s="664" t="s">
        <v>548</v>
      </c>
      <c r="B806" s="665" t="s">
        <v>549</v>
      </c>
      <c r="C806" s="666" t="s">
        <v>3306</v>
      </c>
      <c r="D806" s="667" t="s">
        <v>5499</v>
      </c>
      <c r="E806" s="666" t="s">
        <v>5500</v>
      </c>
      <c r="F806" s="667" t="s">
        <v>5501</v>
      </c>
      <c r="G806" s="666" t="s">
        <v>4694</v>
      </c>
      <c r="H806" s="666" t="s">
        <v>4695</v>
      </c>
      <c r="I806" s="668">
        <v>1170.73</v>
      </c>
      <c r="J806" s="668">
        <v>1</v>
      </c>
      <c r="K806" s="669">
        <v>1170.73</v>
      </c>
    </row>
    <row r="807" spans="1:11" ht="14.4" customHeight="1" x14ac:dyDescent="0.3">
      <c r="A807" s="664" t="s">
        <v>548</v>
      </c>
      <c r="B807" s="665" t="s">
        <v>549</v>
      </c>
      <c r="C807" s="666" t="s">
        <v>3306</v>
      </c>
      <c r="D807" s="667" t="s">
        <v>5499</v>
      </c>
      <c r="E807" s="666" t="s">
        <v>5500</v>
      </c>
      <c r="F807" s="667" t="s">
        <v>5501</v>
      </c>
      <c r="G807" s="666" t="s">
        <v>4696</v>
      </c>
      <c r="H807" s="666" t="s">
        <v>4697</v>
      </c>
      <c r="I807" s="668">
        <v>1348.325</v>
      </c>
      <c r="J807" s="668">
        <v>9</v>
      </c>
      <c r="K807" s="669">
        <v>12134.939999999999</v>
      </c>
    </row>
    <row r="808" spans="1:11" ht="14.4" customHeight="1" x14ac:dyDescent="0.3">
      <c r="A808" s="664" t="s">
        <v>548</v>
      </c>
      <c r="B808" s="665" t="s">
        <v>549</v>
      </c>
      <c r="C808" s="666" t="s">
        <v>3306</v>
      </c>
      <c r="D808" s="667" t="s">
        <v>5499</v>
      </c>
      <c r="E808" s="666" t="s">
        <v>5500</v>
      </c>
      <c r="F808" s="667" t="s">
        <v>5501</v>
      </c>
      <c r="G808" s="666" t="s">
        <v>4698</v>
      </c>
      <c r="H808" s="666" t="s">
        <v>4699</v>
      </c>
      <c r="I808" s="668">
        <v>532.85</v>
      </c>
      <c r="J808" s="668">
        <v>1</v>
      </c>
      <c r="K808" s="669">
        <v>532.85</v>
      </c>
    </row>
    <row r="809" spans="1:11" ht="14.4" customHeight="1" x14ac:dyDescent="0.3">
      <c r="A809" s="664" t="s">
        <v>548</v>
      </c>
      <c r="B809" s="665" t="s">
        <v>549</v>
      </c>
      <c r="C809" s="666" t="s">
        <v>3306</v>
      </c>
      <c r="D809" s="667" t="s">
        <v>5499</v>
      </c>
      <c r="E809" s="666" t="s">
        <v>5500</v>
      </c>
      <c r="F809" s="667" t="s">
        <v>5501</v>
      </c>
      <c r="G809" s="666" t="s">
        <v>4700</v>
      </c>
      <c r="H809" s="666" t="s">
        <v>4701</v>
      </c>
      <c r="I809" s="668">
        <v>1170.73</v>
      </c>
      <c r="J809" s="668">
        <v>1</v>
      </c>
      <c r="K809" s="669">
        <v>1170.73</v>
      </c>
    </row>
    <row r="810" spans="1:11" ht="14.4" customHeight="1" x14ac:dyDescent="0.3">
      <c r="A810" s="664" t="s">
        <v>548</v>
      </c>
      <c r="B810" s="665" t="s">
        <v>549</v>
      </c>
      <c r="C810" s="666" t="s">
        <v>3306</v>
      </c>
      <c r="D810" s="667" t="s">
        <v>5499</v>
      </c>
      <c r="E810" s="666" t="s">
        <v>5500</v>
      </c>
      <c r="F810" s="667" t="s">
        <v>5501</v>
      </c>
      <c r="G810" s="666" t="s">
        <v>4702</v>
      </c>
      <c r="H810" s="666" t="s">
        <v>4703</v>
      </c>
      <c r="I810" s="668">
        <v>1210.8014285714285</v>
      </c>
      <c r="J810" s="668">
        <v>16</v>
      </c>
      <c r="K810" s="669">
        <v>19372.82</v>
      </c>
    </row>
    <row r="811" spans="1:11" ht="14.4" customHeight="1" x14ac:dyDescent="0.3">
      <c r="A811" s="664" t="s">
        <v>548</v>
      </c>
      <c r="B811" s="665" t="s">
        <v>549</v>
      </c>
      <c r="C811" s="666" t="s">
        <v>3306</v>
      </c>
      <c r="D811" s="667" t="s">
        <v>5499</v>
      </c>
      <c r="E811" s="666" t="s">
        <v>5500</v>
      </c>
      <c r="F811" s="667" t="s">
        <v>5501</v>
      </c>
      <c r="G811" s="666" t="s">
        <v>4704</v>
      </c>
      <c r="H811" s="666" t="s">
        <v>4705</v>
      </c>
      <c r="I811" s="668">
        <v>442.95</v>
      </c>
      <c r="J811" s="668">
        <v>2</v>
      </c>
      <c r="K811" s="669">
        <v>885.9</v>
      </c>
    </row>
    <row r="812" spans="1:11" ht="14.4" customHeight="1" x14ac:dyDescent="0.3">
      <c r="A812" s="664" t="s">
        <v>548</v>
      </c>
      <c r="B812" s="665" t="s">
        <v>549</v>
      </c>
      <c r="C812" s="666" t="s">
        <v>3306</v>
      </c>
      <c r="D812" s="667" t="s">
        <v>5499</v>
      </c>
      <c r="E812" s="666" t="s">
        <v>5500</v>
      </c>
      <c r="F812" s="667" t="s">
        <v>5501</v>
      </c>
      <c r="G812" s="666" t="s">
        <v>4706</v>
      </c>
      <c r="H812" s="666" t="s">
        <v>4707</v>
      </c>
      <c r="I812" s="668">
        <v>442.95</v>
      </c>
      <c r="J812" s="668">
        <v>4</v>
      </c>
      <c r="K812" s="669">
        <v>1771.8</v>
      </c>
    </row>
    <row r="813" spans="1:11" ht="14.4" customHeight="1" x14ac:dyDescent="0.3">
      <c r="A813" s="664" t="s">
        <v>548</v>
      </c>
      <c r="B813" s="665" t="s">
        <v>549</v>
      </c>
      <c r="C813" s="666" t="s">
        <v>3306</v>
      </c>
      <c r="D813" s="667" t="s">
        <v>5499</v>
      </c>
      <c r="E813" s="666" t="s">
        <v>5500</v>
      </c>
      <c r="F813" s="667" t="s">
        <v>5501</v>
      </c>
      <c r="G813" s="666" t="s">
        <v>4708</v>
      </c>
      <c r="H813" s="666" t="s">
        <v>4709</v>
      </c>
      <c r="I813" s="668">
        <v>442.94</v>
      </c>
      <c r="J813" s="668">
        <v>1</v>
      </c>
      <c r="K813" s="669">
        <v>442.94</v>
      </c>
    </row>
    <row r="814" spans="1:11" ht="14.4" customHeight="1" x14ac:dyDescent="0.3">
      <c r="A814" s="664" t="s">
        <v>548</v>
      </c>
      <c r="B814" s="665" t="s">
        <v>549</v>
      </c>
      <c r="C814" s="666" t="s">
        <v>3306</v>
      </c>
      <c r="D814" s="667" t="s">
        <v>5499</v>
      </c>
      <c r="E814" s="666" t="s">
        <v>5500</v>
      </c>
      <c r="F814" s="667" t="s">
        <v>5501</v>
      </c>
      <c r="G814" s="666" t="s">
        <v>4710</v>
      </c>
      <c r="H814" s="666" t="s">
        <v>4711</v>
      </c>
      <c r="I814" s="668">
        <v>8249.2199999999993</v>
      </c>
      <c r="J814" s="668">
        <v>1</v>
      </c>
      <c r="K814" s="669">
        <v>8249.2199999999993</v>
      </c>
    </row>
    <row r="815" spans="1:11" ht="14.4" customHeight="1" x14ac:dyDescent="0.3">
      <c r="A815" s="664" t="s">
        <v>548</v>
      </c>
      <c r="B815" s="665" t="s">
        <v>549</v>
      </c>
      <c r="C815" s="666" t="s">
        <v>3306</v>
      </c>
      <c r="D815" s="667" t="s">
        <v>5499</v>
      </c>
      <c r="E815" s="666" t="s">
        <v>5500</v>
      </c>
      <c r="F815" s="667" t="s">
        <v>5501</v>
      </c>
      <c r="G815" s="666" t="s">
        <v>4712</v>
      </c>
      <c r="H815" s="666" t="s">
        <v>4713</v>
      </c>
      <c r="I815" s="668">
        <v>2005.64</v>
      </c>
      <c r="J815" s="668">
        <v>3</v>
      </c>
      <c r="K815" s="669">
        <v>6016.92</v>
      </c>
    </row>
    <row r="816" spans="1:11" ht="14.4" customHeight="1" x14ac:dyDescent="0.3">
      <c r="A816" s="664" t="s">
        <v>548</v>
      </c>
      <c r="B816" s="665" t="s">
        <v>549</v>
      </c>
      <c r="C816" s="666" t="s">
        <v>3306</v>
      </c>
      <c r="D816" s="667" t="s">
        <v>5499</v>
      </c>
      <c r="E816" s="666" t="s">
        <v>5500</v>
      </c>
      <c r="F816" s="667" t="s">
        <v>5501</v>
      </c>
      <c r="G816" s="666" t="s">
        <v>4714</v>
      </c>
      <c r="H816" s="666" t="s">
        <v>4715</v>
      </c>
      <c r="I816" s="668">
        <v>442.93</v>
      </c>
      <c r="J816" s="668">
        <v>1</v>
      </c>
      <c r="K816" s="669">
        <v>442.93</v>
      </c>
    </row>
    <row r="817" spans="1:11" ht="14.4" customHeight="1" x14ac:dyDescent="0.3">
      <c r="A817" s="664" t="s">
        <v>548</v>
      </c>
      <c r="B817" s="665" t="s">
        <v>549</v>
      </c>
      <c r="C817" s="666" t="s">
        <v>3306</v>
      </c>
      <c r="D817" s="667" t="s">
        <v>5499</v>
      </c>
      <c r="E817" s="666" t="s">
        <v>5500</v>
      </c>
      <c r="F817" s="667" t="s">
        <v>5501</v>
      </c>
      <c r="G817" s="666" t="s">
        <v>4716</v>
      </c>
      <c r="H817" s="666" t="s">
        <v>4717</v>
      </c>
      <c r="I817" s="668">
        <v>448.36200000000008</v>
      </c>
      <c r="J817" s="668">
        <v>17</v>
      </c>
      <c r="K817" s="669">
        <v>7622.15</v>
      </c>
    </row>
    <row r="818" spans="1:11" ht="14.4" customHeight="1" x14ac:dyDescent="0.3">
      <c r="A818" s="664" t="s">
        <v>548</v>
      </c>
      <c r="B818" s="665" t="s">
        <v>549</v>
      </c>
      <c r="C818" s="666" t="s">
        <v>3306</v>
      </c>
      <c r="D818" s="667" t="s">
        <v>5499</v>
      </c>
      <c r="E818" s="666" t="s">
        <v>5500</v>
      </c>
      <c r="F818" s="667" t="s">
        <v>5501</v>
      </c>
      <c r="G818" s="666" t="s">
        <v>4718</v>
      </c>
      <c r="H818" s="666" t="s">
        <v>4719</v>
      </c>
      <c r="I818" s="668">
        <v>448.35812499999992</v>
      </c>
      <c r="J818" s="668">
        <v>32</v>
      </c>
      <c r="K818" s="669">
        <v>14347.49</v>
      </c>
    </row>
    <row r="819" spans="1:11" ht="14.4" customHeight="1" x14ac:dyDescent="0.3">
      <c r="A819" s="664" t="s">
        <v>548</v>
      </c>
      <c r="B819" s="665" t="s">
        <v>549</v>
      </c>
      <c r="C819" s="666" t="s">
        <v>3306</v>
      </c>
      <c r="D819" s="667" t="s">
        <v>5499</v>
      </c>
      <c r="E819" s="666" t="s">
        <v>5500</v>
      </c>
      <c r="F819" s="667" t="s">
        <v>5501</v>
      </c>
      <c r="G819" s="666" t="s">
        <v>4720</v>
      </c>
      <c r="H819" s="666" t="s">
        <v>4721</v>
      </c>
      <c r="I819" s="668">
        <v>411.5483333333334</v>
      </c>
      <c r="J819" s="668">
        <v>9</v>
      </c>
      <c r="K819" s="669">
        <v>3703.9300000000003</v>
      </c>
    </row>
    <row r="820" spans="1:11" ht="14.4" customHeight="1" x14ac:dyDescent="0.3">
      <c r="A820" s="664" t="s">
        <v>548</v>
      </c>
      <c r="B820" s="665" t="s">
        <v>549</v>
      </c>
      <c r="C820" s="666" t="s">
        <v>3306</v>
      </c>
      <c r="D820" s="667" t="s">
        <v>5499</v>
      </c>
      <c r="E820" s="666" t="s">
        <v>5500</v>
      </c>
      <c r="F820" s="667" t="s">
        <v>5501</v>
      </c>
      <c r="G820" s="666" t="s">
        <v>4722</v>
      </c>
      <c r="H820" s="666" t="s">
        <v>4723</v>
      </c>
      <c r="I820" s="668">
        <v>82.625714285714281</v>
      </c>
      <c r="J820" s="668">
        <v>240</v>
      </c>
      <c r="K820" s="669">
        <v>19831.72</v>
      </c>
    </row>
    <row r="821" spans="1:11" ht="14.4" customHeight="1" x14ac:dyDescent="0.3">
      <c r="A821" s="664" t="s">
        <v>548</v>
      </c>
      <c r="B821" s="665" t="s">
        <v>549</v>
      </c>
      <c r="C821" s="666" t="s">
        <v>3306</v>
      </c>
      <c r="D821" s="667" t="s">
        <v>5499</v>
      </c>
      <c r="E821" s="666" t="s">
        <v>5500</v>
      </c>
      <c r="F821" s="667" t="s">
        <v>5501</v>
      </c>
      <c r="G821" s="666" t="s">
        <v>4724</v>
      </c>
      <c r="H821" s="666" t="s">
        <v>4725</v>
      </c>
      <c r="I821" s="668">
        <v>1210.8125</v>
      </c>
      <c r="J821" s="668">
        <v>4</v>
      </c>
      <c r="K821" s="669">
        <v>4843.25</v>
      </c>
    </row>
    <row r="822" spans="1:11" ht="14.4" customHeight="1" x14ac:dyDescent="0.3">
      <c r="A822" s="664" t="s">
        <v>548</v>
      </c>
      <c r="B822" s="665" t="s">
        <v>549</v>
      </c>
      <c r="C822" s="666" t="s">
        <v>3306</v>
      </c>
      <c r="D822" s="667" t="s">
        <v>5499</v>
      </c>
      <c r="E822" s="666" t="s">
        <v>5500</v>
      </c>
      <c r="F822" s="667" t="s">
        <v>5501</v>
      </c>
      <c r="G822" s="666" t="s">
        <v>4726</v>
      </c>
      <c r="H822" s="666" t="s">
        <v>4727</v>
      </c>
      <c r="I822" s="668">
        <v>2023.05</v>
      </c>
      <c r="J822" s="668">
        <v>1</v>
      </c>
      <c r="K822" s="669">
        <v>2023.05</v>
      </c>
    </row>
    <row r="823" spans="1:11" ht="14.4" customHeight="1" x14ac:dyDescent="0.3">
      <c r="A823" s="664" t="s">
        <v>548</v>
      </c>
      <c r="B823" s="665" t="s">
        <v>549</v>
      </c>
      <c r="C823" s="666" t="s">
        <v>3306</v>
      </c>
      <c r="D823" s="667" t="s">
        <v>5499</v>
      </c>
      <c r="E823" s="666" t="s">
        <v>5500</v>
      </c>
      <c r="F823" s="667" t="s">
        <v>5501</v>
      </c>
      <c r="G823" s="666" t="s">
        <v>4728</v>
      </c>
      <c r="H823" s="666" t="s">
        <v>4729</v>
      </c>
      <c r="I823" s="668">
        <v>2023.05</v>
      </c>
      <c r="J823" s="668">
        <v>2</v>
      </c>
      <c r="K823" s="669">
        <v>4046.1</v>
      </c>
    </row>
    <row r="824" spans="1:11" ht="14.4" customHeight="1" x14ac:dyDescent="0.3">
      <c r="A824" s="664" t="s">
        <v>548</v>
      </c>
      <c r="B824" s="665" t="s">
        <v>549</v>
      </c>
      <c r="C824" s="666" t="s">
        <v>3306</v>
      </c>
      <c r="D824" s="667" t="s">
        <v>5499</v>
      </c>
      <c r="E824" s="666" t="s">
        <v>5500</v>
      </c>
      <c r="F824" s="667" t="s">
        <v>5501</v>
      </c>
      <c r="G824" s="666" t="s">
        <v>4730</v>
      </c>
      <c r="H824" s="666" t="s">
        <v>4731</v>
      </c>
      <c r="I824" s="668">
        <v>8682.4</v>
      </c>
      <c r="J824" s="668">
        <v>1</v>
      </c>
      <c r="K824" s="669">
        <v>8682.4</v>
      </c>
    </row>
    <row r="825" spans="1:11" ht="14.4" customHeight="1" x14ac:dyDescent="0.3">
      <c r="A825" s="664" t="s">
        <v>548</v>
      </c>
      <c r="B825" s="665" t="s">
        <v>549</v>
      </c>
      <c r="C825" s="666" t="s">
        <v>3306</v>
      </c>
      <c r="D825" s="667" t="s">
        <v>5499</v>
      </c>
      <c r="E825" s="666" t="s">
        <v>5500</v>
      </c>
      <c r="F825" s="667" t="s">
        <v>5501</v>
      </c>
      <c r="G825" s="666" t="s">
        <v>4732</v>
      </c>
      <c r="H825" s="666" t="s">
        <v>4733</v>
      </c>
      <c r="I825" s="668">
        <v>411.54750000000001</v>
      </c>
      <c r="J825" s="668">
        <v>7</v>
      </c>
      <c r="K825" s="669">
        <v>2880.84</v>
      </c>
    </row>
    <row r="826" spans="1:11" ht="14.4" customHeight="1" x14ac:dyDescent="0.3">
      <c r="A826" s="664" t="s">
        <v>548</v>
      </c>
      <c r="B826" s="665" t="s">
        <v>549</v>
      </c>
      <c r="C826" s="666" t="s">
        <v>3306</v>
      </c>
      <c r="D826" s="667" t="s">
        <v>5499</v>
      </c>
      <c r="E826" s="666" t="s">
        <v>5500</v>
      </c>
      <c r="F826" s="667" t="s">
        <v>5501</v>
      </c>
      <c r="G826" s="666" t="s">
        <v>4734</v>
      </c>
      <c r="H826" s="666" t="s">
        <v>4735</v>
      </c>
      <c r="I826" s="668">
        <v>977.95</v>
      </c>
      <c r="J826" s="668">
        <v>2</v>
      </c>
      <c r="K826" s="669">
        <v>1955.9</v>
      </c>
    </row>
    <row r="827" spans="1:11" ht="14.4" customHeight="1" x14ac:dyDescent="0.3">
      <c r="A827" s="664" t="s">
        <v>548</v>
      </c>
      <c r="B827" s="665" t="s">
        <v>549</v>
      </c>
      <c r="C827" s="666" t="s">
        <v>3306</v>
      </c>
      <c r="D827" s="667" t="s">
        <v>5499</v>
      </c>
      <c r="E827" s="666" t="s">
        <v>5500</v>
      </c>
      <c r="F827" s="667" t="s">
        <v>5501</v>
      </c>
      <c r="G827" s="666" t="s">
        <v>4736</v>
      </c>
      <c r="H827" s="666" t="s">
        <v>4737</v>
      </c>
      <c r="I827" s="668">
        <v>663.88615384615389</v>
      </c>
      <c r="J827" s="668">
        <v>14</v>
      </c>
      <c r="K827" s="669">
        <v>9294.409999999998</v>
      </c>
    </row>
    <row r="828" spans="1:11" ht="14.4" customHeight="1" x14ac:dyDescent="0.3">
      <c r="A828" s="664" t="s">
        <v>548</v>
      </c>
      <c r="B828" s="665" t="s">
        <v>549</v>
      </c>
      <c r="C828" s="666" t="s">
        <v>3306</v>
      </c>
      <c r="D828" s="667" t="s">
        <v>5499</v>
      </c>
      <c r="E828" s="666" t="s">
        <v>5500</v>
      </c>
      <c r="F828" s="667" t="s">
        <v>5501</v>
      </c>
      <c r="G828" s="666" t="s">
        <v>4738</v>
      </c>
      <c r="H828" s="666" t="s">
        <v>4739</v>
      </c>
      <c r="I828" s="668">
        <v>313</v>
      </c>
      <c r="J828" s="668">
        <v>3</v>
      </c>
      <c r="K828" s="669">
        <v>939</v>
      </c>
    </row>
    <row r="829" spans="1:11" ht="14.4" customHeight="1" x14ac:dyDescent="0.3">
      <c r="A829" s="664" t="s">
        <v>548</v>
      </c>
      <c r="B829" s="665" t="s">
        <v>549</v>
      </c>
      <c r="C829" s="666" t="s">
        <v>3306</v>
      </c>
      <c r="D829" s="667" t="s">
        <v>5499</v>
      </c>
      <c r="E829" s="666" t="s">
        <v>5500</v>
      </c>
      <c r="F829" s="667" t="s">
        <v>5501</v>
      </c>
      <c r="G829" s="666" t="s">
        <v>4740</v>
      </c>
      <c r="H829" s="666" t="s">
        <v>4741</v>
      </c>
      <c r="I829" s="668">
        <v>982.2700000000001</v>
      </c>
      <c r="J829" s="668">
        <v>10</v>
      </c>
      <c r="K829" s="669">
        <v>9822.7199999999993</v>
      </c>
    </row>
    <row r="830" spans="1:11" ht="14.4" customHeight="1" x14ac:dyDescent="0.3">
      <c r="A830" s="664" t="s">
        <v>548</v>
      </c>
      <c r="B830" s="665" t="s">
        <v>549</v>
      </c>
      <c r="C830" s="666" t="s">
        <v>3306</v>
      </c>
      <c r="D830" s="667" t="s">
        <v>5499</v>
      </c>
      <c r="E830" s="666" t="s">
        <v>5500</v>
      </c>
      <c r="F830" s="667" t="s">
        <v>5501</v>
      </c>
      <c r="G830" s="666" t="s">
        <v>4742</v>
      </c>
      <c r="H830" s="666" t="s">
        <v>4743</v>
      </c>
      <c r="I830" s="668">
        <v>11894.05</v>
      </c>
      <c r="J830" s="668">
        <v>1</v>
      </c>
      <c r="K830" s="669">
        <v>11894.05</v>
      </c>
    </row>
    <row r="831" spans="1:11" ht="14.4" customHeight="1" x14ac:dyDescent="0.3">
      <c r="A831" s="664" t="s">
        <v>548</v>
      </c>
      <c r="B831" s="665" t="s">
        <v>549</v>
      </c>
      <c r="C831" s="666" t="s">
        <v>3306</v>
      </c>
      <c r="D831" s="667" t="s">
        <v>5499</v>
      </c>
      <c r="E831" s="666" t="s">
        <v>5500</v>
      </c>
      <c r="F831" s="667" t="s">
        <v>5501</v>
      </c>
      <c r="G831" s="666" t="s">
        <v>4744</v>
      </c>
      <c r="H831" s="666" t="s">
        <v>4745</v>
      </c>
      <c r="I831" s="668">
        <v>1044.43</v>
      </c>
      <c r="J831" s="668">
        <v>3</v>
      </c>
      <c r="K831" s="669">
        <v>3133.29</v>
      </c>
    </row>
    <row r="832" spans="1:11" ht="14.4" customHeight="1" x14ac:dyDescent="0.3">
      <c r="A832" s="664" t="s">
        <v>548</v>
      </c>
      <c r="B832" s="665" t="s">
        <v>549</v>
      </c>
      <c r="C832" s="666" t="s">
        <v>3306</v>
      </c>
      <c r="D832" s="667" t="s">
        <v>5499</v>
      </c>
      <c r="E832" s="666" t="s">
        <v>5500</v>
      </c>
      <c r="F832" s="667" t="s">
        <v>5501</v>
      </c>
      <c r="G832" s="666" t="s">
        <v>4746</v>
      </c>
      <c r="H832" s="666" t="s">
        <v>4747</v>
      </c>
      <c r="I832" s="668">
        <v>1044.44</v>
      </c>
      <c r="J832" s="668">
        <v>1</v>
      </c>
      <c r="K832" s="669">
        <v>1044.44</v>
      </c>
    </row>
    <row r="833" spans="1:11" ht="14.4" customHeight="1" x14ac:dyDescent="0.3">
      <c r="A833" s="664" t="s">
        <v>548</v>
      </c>
      <c r="B833" s="665" t="s">
        <v>549</v>
      </c>
      <c r="C833" s="666" t="s">
        <v>3306</v>
      </c>
      <c r="D833" s="667" t="s">
        <v>5499</v>
      </c>
      <c r="E833" s="666" t="s">
        <v>5500</v>
      </c>
      <c r="F833" s="667" t="s">
        <v>5501</v>
      </c>
      <c r="G833" s="666" t="s">
        <v>4748</v>
      </c>
      <c r="H833" s="666" t="s">
        <v>4749</v>
      </c>
      <c r="I833" s="668">
        <v>1306.6300000000001</v>
      </c>
      <c r="J833" s="668">
        <v>7</v>
      </c>
      <c r="K833" s="669">
        <v>9146.42</v>
      </c>
    </row>
    <row r="834" spans="1:11" ht="14.4" customHeight="1" x14ac:dyDescent="0.3">
      <c r="A834" s="664" t="s">
        <v>548</v>
      </c>
      <c r="B834" s="665" t="s">
        <v>549</v>
      </c>
      <c r="C834" s="666" t="s">
        <v>3306</v>
      </c>
      <c r="D834" s="667" t="s">
        <v>5499</v>
      </c>
      <c r="E834" s="666" t="s">
        <v>5500</v>
      </c>
      <c r="F834" s="667" t="s">
        <v>5501</v>
      </c>
      <c r="G834" s="666" t="s">
        <v>4750</v>
      </c>
      <c r="H834" s="666" t="s">
        <v>4751</v>
      </c>
      <c r="I834" s="668">
        <v>1044.43</v>
      </c>
      <c r="J834" s="668">
        <v>2</v>
      </c>
      <c r="K834" s="669">
        <v>2088.86</v>
      </c>
    </row>
    <row r="835" spans="1:11" ht="14.4" customHeight="1" x14ac:dyDescent="0.3">
      <c r="A835" s="664" t="s">
        <v>548</v>
      </c>
      <c r="B835" s="665" t="s">
        <v>549</v>
      </c>
      <c r="C835" s="666" t="s">
        <v>3306</v>
      </c>
      <c r="D835" s="667" t="s">
        <v>5499</v>
      </c>
      <c r="E835" s="666" t="s">
        <v>5500</v>
      </c>
      <c r="F835" s="667" t="s">
        <v>5501</v>
      </c>
      <c r="G835" s="666" t="s">
        <v>4752</v>
      </c>
      <c r="H835" s="666" t="s">
        <v>4753</v>
      </c>
      <c r="I835" s="668">
        <v>663.88833333333343</v>
      </c>
      <c r="J835" s="668">
        <v>8</v>
      </c>
      <c r="K835" s="669">
        <v>5311.1</v>
      </c>
    </row>
    <row r="836" spans="1:11" ht="14.4" customHeight="1" x14ac:dyDescent="0.3">
      <c r="A836" s="664" t="s">
        <v>548</v>
      </c>
      <c r="B836" s="665" t="s">
        <v>549</v>
      </c>
      <c r="C836" s="666" t="s">
        <v>3306</v>
      </c>
      <c r="D836" s="667" t="s">
        <v>5499</v>
      </c>
      <c r="E836" s="666" t="s">
        <v>5500</v>
      </c>
      <c r="F836" s="667" t="s">
        <v>5501</v>
      </c>
      <c r="G836" s="666" t="s">
        <v>4754</v>
      </c>
      <c r="H836" s="666" t="s">
        <v>4755</v>
      </c>
      <c r="I836" s="668">
        <v>313</v>
      </c>
      <c r="J836" s="668">
        <v>6</v>
      </c>
      <c r="K836" s="669">
        <v>1878</v>
      </c>
    </row>
    <row r="837" spans="1:11" ht="14.4" customHeight="1" x14ac:dyDescent="0.3">
      <c r="A837" s="664" t="s">
        <v>548</v>
      </c>
      <c r="B837" s="665" t="s">
        <v>549</v>
      </c>
      <c r="C837" s="666" t="s">
        <v>3306</v>
      </c>
      <c r="D837" s="667" t="s">
        <v>5499</v>
      </c>
      <c r="E837" s="666" t="s">
        <v>5500</v>
      </c>
      <c r="F837" s="667" t="s">
        <v>5501</v>
      </c>
      <c r="G837" s="666" t="s">
        <v>4756</v>
      </c>
      <c r="H837" s="666" t="s">
        <v>4757</v>
      </c>
      <c r="I837" s="668">
        <v>6619.3</v>
      </c>
      <c r="J837" s="668">
        <v>1</v>
      </c>
      <c r="K837" s="669">
        <v>6619.3</v>
      </c>
    </row>
    <row r="838" spans="1:11" ht="14.4" customHeight="1" x14ac:dyDescent="0.3">
      <c r="A838" s="664" t="s">
        <v>548</v>
      </c>
      <c r="B838" s="665" t="s">
        <v>549</v>
      </c>
      <c r="C838" s="666" t="s">
        <v>3306</v>
      </c>
      <c r="D838" s="667" t="s">
        <v>5499</v>
      </c>
      <c r="E838" s="666" t="s">
        <v>5500</v>
      </c>
      <c r="F838" s="667" t="s">
        <v>5501</v>
      </c>
      <c r="G838" s="666" t="s">
        <v>4758</v>
      </c>
      <c r="H838" s="666" t="s">
        <v>4759</v>
      </c>
      <c r="I838" s="668">
        <v>11648.78</v>
      </c>
      <c r="J838" s="668">
        <v>1</v>
      </c>
      <c r="K838" s="669">
        <v>11648.78</v>
      </c>
    </row>
    <row r="839" spans="1:11" ht="14.4" customHeight="1" x14ac:dyDescent="0.3">
      <c r="A839" s="664" t="s">
        <v>548</v>
      </c>
      <c r="B839" s="665" t="s">
        <v>549</v>
      </c>
      <c r="C839" s="666" t="s">
        <v>3306</v>
      </c>
      <c r="D839" s="667" t="s">
        <v>5499</v>
      </c>
      <c r="E839" s="666" t="s">
        <v>5500</v>
      </c>
      <c r="F839" s="667" t="s">
        <v>5501</v>
      </c>
      <c r="G839" s="666" t="s">
        <v>4760</v>
      </c>
      <c r="H839" s="666" t="s">
        <v>4761</v>
      </c>
      <c r="I839" s="668">
        <v>8682.42</v>
      </c>
      <c r="J839" s="668">
        <v>1</v>
      </c>
      <c r="K839" s="669">
        <v>8682.42</v>
      </c>
    </row>
    <row r="840" spans="1:11" ht="14.4" customHeight="1" x14ac:dyDescent="0.3">
      <c r="A840" s="664" t="s">
        <v>548</v>
      </c>
      <c r="B840" s="665" t="s">
        <v>549</v>
      </c>
      <c r="C840" s="666" t="s">
        <v>3306</v>
      </c>
      <c r="D840" s="667" t="s">
        <v>5499</v>
      </c>
      <c r="E840" s="666" t="s">
        <v>5500</v>
      </c>
      <c r="F840" s="667" t="s">
        <v>5501</v>
      </c>
      <c r="G840" s="666" t="s">
        <v>4762</v>
      </c>
      <c r="H840" s="666" t="s">
        <v>4763</v>
      </c>
      <c r="I840" s="668">
        <v>327</v>
      </c>
      <c r="J840" s="668">
        <v>1</v>
      </c>
      <c r="K840" s="669">
        <v>327</v>
      </c>
    </row>
    <row r="841" spans="1:11" ht="14.4" customHeight="1" x14ac:dyDescent="0.3">
      <c r="A841" s="664" t="s">
        <v>548</v>
      </c>
      <c r="B841" s="665" t="s">
        <v>549</v>
      </c>
      <c r="C841" s="666" t="s">
        <v>3306</v>
      </c>
      <c r="D841" s="667" t="s">
        <v>5499</v>
      </c>
      <c r="E841" s="666" t="s">
        <v>5500</v>
      </c>
      <c r="F841" s="667" t="s">
        <v>5501</v>
      </c>
      <c r="G841" s="666" t="s">
        <v>4764</v>
      </c>
      <c r="H841" s="666" t="s">
        <v>4765</v>
      </c>
      <c r="I841" s="668">
        <v>449.4</v>
      </c>
      <c r="J841" s="668">
        <v>1</v>
      </c>
      <c r="K841" s="669">
        <v>449.4</v>
      </c>
    </row>
    <row r="842" spans="1:11" ht="14.4" customHeight="1" x14ac:dyDescent="0.3">
      <c r="A842" s="664" t="s">
        <v>548</v>
      </c>
      <c r="B842" s="665" t="s">
        <v>549</v>
      </c>
      <c r="C842" s="666" t="s">
        <v>3306</v>
      </c>
      <c r="D842" s="667" t="s">
        <v>5499</v>
      </c>
      <c r="E842" s="666" t="s">
        <v>5500</v>
      </c>
      <c r="F842" s="667" t="s">
        <v>5501</v>
      </c>
      <c r="G842" s="666" t="s">
        <v>4766</v>
      </c>
      <c r="H842" s="666" t="s">
        <v>4767</v>
      </c>
      <c r="I842" s="668">
        <v>977.94500000000005</v>
      </c>
      <c r="J842" s="668">
        <v>2</v>
      </c>
      <c r="K842" s="669">
        <v>1955.89</v>
      </c>
    </row>
    <row r="843" spans="1:11" ht="14.4" customHeight="1" x14ac:dyDescent="0.3">
      <c r="A843" s="664" t="s">
        <v>548</v>
      </c>
      <c r="B843" s="665" t="s">
        <v>549</v>
      </c>
      <c r="C843" s="666" t="s">
        <v>3306</v>
      </c>
      <c r="D843" s="667" t="s">
        <v>5499</v>
      </c>
      <c r="E843" s="666" t="s">
        <v>5500</v>
      </c>
      <c r="F843" s="667" t="s">
        <v>5501</v>
      </c>
      <c r="G843" s="666" t="s">
        <v>4768</v>
      </c>
      <c r="H843" s="666" t="s">
        <v>4769</v>
      </c>
      <c r="I843" s="668">
        <v>442.95</v>
      </c>
      <c r="J843" s="668">
        <v>2</v>
      </c>
      <c r="K843" s="669">
        <v>885.9</v>
      </c>
    </row>
    <row r="844" spans="1:11" ht="14.4" customHeight="1" x14ac:dyDescent="0.3">
      <c r="A844" s="664" t="s">
        <v>548</v>
      </c>
      <c r="B844" s="665" t="s">
        <v>549</v>
      </c>
      <c r="C844" s="666" t="s">
        <v>3306</v>
      </c>
      <c r="D844" s="667" t="s">
        <v>5499</v>
      </c>
      <c r="E844" s="666" t="s">
        <v>5500</v>
      </c>
      <c r="F844" s="667" t="s">
        <v>5501</v>
      </c>
      <c r="G844" s="666" t="s">
        <v>4770</v>
      </c>
      <c r="H844" s="666" t="s">
        <v>4771</v>
      </c>
      <c r="I844" s="668">
        <v>8682.4500000000007</v>
      </c>
      <c r="J844" s="668">
        <v>1</v>
      </c>
      <c r="K844" s="669">
        <v>8682.4500000000007</v>
      </c>
    </row>
    <row r="845" spans="1:11" ht="14.4" customHeight="1" x14ac:dyDescent="0.3">
      <c r="A845" s="664" t="s">
        <v>548</v>
      </c>
      <c r="B845" s="665" t="s">
        <v>549</v>
      </c>
      <c r="C845" s="666" t="s">
        <v>3306</v>
      </c>
      <c r="D845" s="667" t="s">
        <v>5499</v>
      </c>
      <c r="E845" s="666" t="s">
        <v>5500</v>
      </c>
      <c r="F845" s="667" t="s">
        <v>5501</v>
      </c>
      <c r="G845" s="666" t="s">
        <v>4772</v>
      </c>
      <c r="H845" s="666" t="s">
        <v>4773</v>
      </c>
      <c r="I845" s="668">
        <v>977.95</v>
      </c>
      <c r="J845" s="668">
        <v>1</v>
      </c>
      <c r="K845" s="669">
        <v>977.95</v>
      </c>
    </row>
    <row r="846" spans="1:11" ht="14.4" customHeight="1" x14ac:dyDescent="0.3">
      <c r="A846" s="664" t="s">
        <v>548</v>
      </c>
      <c r="B846" s="665" t="s">
        <v>549</v>
      </c>
      <c r="C846" s="666" t="s">
        <v>3306</v>
      </c>
      <c r="D846" s="667" t="s">
        <v>5499</v>
      </c>
      <c r="E846" s="666" t="s">
        <v>5500</v>
      </c>
      <c r="F846" s="667" t="s">
        <v>5501</v>
      </c>
      <c r="G846" s="666" t="s">
        <v>4774</v>
      </c>
      <c r="H846" s="666" t="s">
        <v>4775</v>
      </c>
      <c r="I846" s="668">
        <v>686.66499999999996</v>
      </c>
      <c r="J846" s="668">
        <v>3</v>
      </c>
      <c r="K846" s="669">
        <v>2059.96</v>
      </c>
    </row>
    <row r="847" spans="1:11" ht="14.4" customHeight="1" x14ac:dyDescent="0.3">
      <c r="A847" s="664" t="s">
        <v>548</v>
      </c>
      <c r="B847" s="665" t="s">
        <v>549</v>
      </c>
      <c r="C847" s="666" t="s">
        <v>3306</v>
      </c>
      <c r="D847" s="667" t="s">
        <v>5499</v>
      </c>
      <c r="E847" s="666" t="s">
        <v>5500</v>
      </c>
      <c r="F847" s="667" t="s">
        <v>5501</v>
      </c>
      <c r="G847" s="666" t="s">
        <v>4776</v>
      </c>
      <c r="H847" s="666" t="s">
        <v>4777</v>
      </c>
      <c r="I847" s="668">
        <v>519.85</v>
      </c>
      <c r="J847" s="668">
        <v>8</v>
      </c>
      <c r="K847" s="669">
        <v>4158.8</v>
      </c>
    </row>
    <row r="848" spans="1:11" ht="14.4" customHeight="1" x14ac:dyDescent="0.3">
      <c r="A848" s="664" t="s">
        <v>548</v>
      </c>
      <c r="B848" s="665" t="s">
        <v>549</v>
      </c>
      <c r="C848" s="666" t="s">
        <v>3306</v>
      </c>
      <c r="D848" s="667" t="s">
        <v>5499</v>
      </c>
      <c r="E848" s="666" t="s">
        <v>5500</v>
      </c>
      <c r="F848" s="667" t="s">
        <v>5501</v>
      </c>
      <c r="G848" s="666" t="s">
        <v>4778</v>
      </c>
      <c r="H848" s="666" t="s">
        <v>4779</v>
      </c>
      <c r="I848" s="668">
        <v>4214</v>
      </c>
      <c r="J848" s="668">
        <v>1</v>
      </c>
      <c r="K848" s="669">
        <v>4214</v>
      </c>
    </row>
    <row r="849" spans="1:11" ht="14.4" customHeight="1" x14ac:dyDescent="0.3">
      <c r="A849" s="664" t="s">
        <v>548</v>
      </c>
      <c r="B849" s="665" t="s">
        <v>549</v>
      </c>
      <c r="C849" s="666" t="s">
        <v>3306</v>
      </c>
      <c r="D849" s="667" t="s">
        <v>5499</v>
      </c>
      <c r="E849" s="666" t="s">
        <v>5500</v>
      </c>
      <c r="F849" s="667" t="s">
        <v>5501</v>
      </c>
      <c r="G849" s="666" t="s">
        <v>4780</v>
      </c>
      <c r="H849" s="666" t="s">
        <v>4781</v>
      </c>
      <c r="I849" s="668">
        <v>686.625</v>
      </c>
      <c r="J849" s="668">
        <v>2</v>
      </c>
      <c r="K849" s="669">
        <v>1373.25</v>
      </c>
    </row>
    <row r="850" spans="1:11" ht="14.4" customHeight="1" x14ac:dyDescent="0.3">
      <c r="A850" s="664" t="s">
        <v>548</v>
      </c>
      <c r="B850" s="665" t="s">
        <v>549</v>
      </c>
      <c r="C850" s="666" t="s">
        <v>3306</v>
      </c>
      <c r="D850" s="667" t="s">
        <v>5499</v>
      </c>
      <c r="E850" s="666" t="s">
        <v>5500</v>
      </c>
      <c r="F850" s="667" t="s">
        <v>5501</v>
      </c>
      <c r="G850" s="666" t="s">
        <v>4782</v>
      </c>
      <c r="H850" s="666" t="s">
        <v>4783</v>
      </c>
      <c r="I850" s="668">
        <v>2023.0250000000001</v>
      </c>
      <c r="J850" s="668">
        <v>2</v>
      </c>
      <c r="K850" s="669">
        <v>4046.05</v>
      </c>
    </row>
    <row r="851" spans="1:11" ht="14.4" customHeight="1" x14ac:dyDescent="0.3">
      <c r="A851" s="664" t="s">
        <v>548</v>
      </c>
      <c r="B851" s="665" t="s">
        <v>549</v>
      </c>
      <c r="C851" s="666" t="s">
        <v>3306</v>
      </c>
      <c r="D851" s="667" t="s">
        <v>5499</v>
      </c>
      <c r="E851" s="666" t="s">
        <v>5500</v>
      </c>
      <c r="F851" s="667" t="s">
        <v>5501</v>
      </c>
      <c r="G851" s="666" t="s">
        <v>4784</v>
      </c>
      <c r="H851" s="666" t="s">
        <v>4785</v>
      </c>
      <c r="I851" s="668">
        <v>1307.19</v>
      </c>
      <c r="J851" s="668">
        <v>3</v>
      </c>
      <c r="K851" s="669">
        <v>3921.57</v>
      </c>
    </row>
    <row r="852" spans="1:11" ht="14.4" customHeight="1" x14ac:dyDescent="0.3">
      <c r="A852" s="664" t="s">
        <v>548</v>
      </c>
      <c r="B852" s="665" t="s">
        <v>549</v>
      </c>
      <c r="C852" s="666" t="s">
        <v>3306</v>
      </c>
      <c r="D852" s="667" t="s">
        <v>5499</v>
      </c>
      <c r="E852" s="666" t="s">
        <v>5500</v>
      </c>
      <c r="F852" s="667" t="s">
        <v>5501</v>
      </c>
      <c r="G852" s="666" t="s">
        <v>4786</v>
      </c>
      <c r="H852" s="666" t="s">
        <v>4787</v>
      </c>
      <c r="I852" s="668">
        <v>1120.9000000000001</v>
      </c>
      <c r="J852" s="668">
        <v>1</v>
      </c>
      <c r="K852" s="669">
        <v>1120.9000000000001</v>
      </c>
    </row>
    <row r="853" spans="1:11" ht="14.4" customHeight="1" x14ac:dyDescent="0.3">
      <c r="A853" s="664" t="s">
        <v>548</v>
      </c>
      <c r="B853" s="665" t="s">
        <v>549</v>
      </c>
      <c r="C853" s="666" t="s">
        <v>3306</v>
      </c>
      <c r="D853" s="667" t="s">
        <v>5499</v>
      </c>
      <c r="E853" s="666" t="s">
        <v>5500</v>
      </c>
      <c r="F853" s="667" t="s">
        <v>5501</v>
      </c>
      <c r="G853" s="666" t="s">
        <v>4788</v>
      </c>
      <c r="H853" s="666" t="s">
        <v>4789</v>
      </c>
      <c r="I853" s="668">
        <v>1184.81</v>
      </c>
      <c r="J853" s="668">
        <v>1</v>
      </c>
      <c r="K853" s="669">
        <v>1184.81</v>
      </c>
    </row>
    <row r="854" spans="1:11" ht="14.4" customHeight="1" x14ac:dyDescent="0.3">
      <c r="A854" s="664" t="s">
        <v>548</v>
      </c>
      <c r="B854" s="665" t="s">
        <v>549</v>
      </c>
      <c r="C854" s="666" t="s">
        <v>3306</v>
      </c>
      <c r="D854" s="667" t="s">
        <v>5499</v>
      </c>
      <c r="E854" s="666" t="s">
        <v>5500</v>
      </c>
      <c r="F854" s="667" t="s">
        <v>5501</v>
      </c>
      <c r="G854" s="666" t="s">
        <v>4790</v>
      </c>
      <c r="H854" s="666" t="s">
        <v>4791</v>
      </c>
      <c r="I854" s="668">
        <v>9573.7199999999993</v>
      </c>
      <c r="J854" s="668">
        <v>1</v>
      </c>
      <c r="K854" s="669">
        <v>9573.7199999999993</v>
      </c>
    </row>
    <row r="855" spans="1:11" ht="14.4" customHeight="1" x14ac:dyDescent="0.3">
      <c r="A855" s="664" t="s">
        <v>548</v>
      </c>
      <c r="B855" s="665" t="s">
        <v>549</v>
      </c>
      <c r="C855" s="666" t="s">
        <v>3306</v>
      </c>
      <c r="D855" s="667" t="s">
        <v>5499</v>
      </c>
      <c r="E855" s="666" t="s">
        <v>5500</v>
      </c>
      <c r="F855" s="667" t="s">
        <v>5501</v>
      </c>
      <c r="G855" s="666" t="s">
        <v>4790</v>
      </c>
      <c r="H855" s="666" t="s">
        <v>4792</v>
      </c>
      <c r="I855" s="668">
        <v>9573.7000000000007</v>
      </c>
      <c r="J855" s="668">
        <v>1</v>
      </c>
      <c r="K855" s="669">
        <v>9573.7000000000007</v>
      </c>
    </row>
    <row r="856" spans="1:11" ht="14.4" customHeight="1" x14ac:dyDescent="0.3">
      <c r="A856" s="664" t="s">
        <v>548</v>
      </c>
      <c r="B856" s="665" t="s">
        <v>549</v>
      </c>
      <c r="C856" s="666" t="s">
        <v>3306</v>
      </c>
      <c r="D856" s="667" t="s">
        <v>5499</v>
      </c>
      <c r="E856" s="666" t="s">
        <v>5500</v>
      </c>
      <c r="F856" s="667" t="s">
        <v>5501</v>
      </c>
      <c r="G856" s="666" t="s">
        <v>4793</v>
      </c>
      <c r="H856" s="666" t="s">
        <v>4794</v>
      </c>
      <c r="I856" s="668">
        <v>982.3</v>
      </c>
      <c r="J856" s="668">
        <v>1</v>
      </c>
      <c r="K856" s="669">
        <v>982.3</v>
      </c>
    </row>
    <row r="857" spans="1:11" ht="14.4" customHeight="1" x14ac:dyDescent="0.3">
      <c r="A857" s="664" t="s">
        <v>548</v>
      </c>
      <c r="B857" s="665" t="s">
        <v>549</v>
      </c>
      <c r="C857" s="666" t="s">
        <v>3306</v>
      </c>
      <c r="D857" s="667" t="s">
        <v>5499</v>
      </c>
      <c r="E857" s="666" t="s">
        <v>5500</v>
      </c>
      <c r="F857" s="667" t="s">
        <v>5501</v>
      </c>
      <c r="G857" s="666" t="s">
        <v>4795</v>
      </c>
      <c r="H857" s="666" t="s">
        <v>4796</v>
      </c>
      <c r="I857" s="668">
        <v>8249.2000000000007</v>
      </c>
      <c r="J857" s="668">
        <v>2</v>
      </c>
      <c r="K857" s="669">
        <v>16498.400000000001</v>
      </c>
    </row>
    <row r="858" spans="1:11" ht="14.4" customHeight="1" x14ac:dyDescent="0.3">
      <c r="A858" s="664" t="s">
        <v>548</v>
      </c>
      <c r="B858" s="665" t="s">
        <v>549</v>
      </c>
      <c r="C858" s="666" t="s">
        <v>3306</v>
      </c>
      <c r="D858" s="667" t="s">
        <v>5499</v>
      </c>
      <c r="E858" s="666" t="s">
        <v>5500</v>
      </c>
      <c r="F858" s="667" t="s">
        <v>5501</v>
      </c>
      <c r="G858" s="666" t="s">
        <v>4797</v>
      </c>
      <c r="H858" s="666" t="s">
        <v>4798</v>
      </c>
      <c r="I858" s="668">
        <v>1185.3599999999999</v>
      </c>
      <c r="J858" s="668">
        <v>1</v>
      </c>
      <c r="K858" s="669">
        <v>1185.3599999999999</v>
      </c>
    </row>
    <row r="859" spans="1:11" ht="14.4" customHeight="1" x14ac:dyDescent="0.3">
      <c r="A859" s="664" t="s">
        <v>548</v>
      </c>
      <c r="B859" s="665" t="s">
        <v>549</v>
      </c>
      <c r="C859" s="666" t="s">
        <v>3306</v>
      </c>
      <c r="D859" s="667" t="s">
        <v>5499</v>
      </c>
      <c r="E859" s="666" t="s">
        <v>5500</v>
      </c>
      <c r="F859" s="667" t="s">
        <v>5501</v>
      </c>
      <c r="G859" s="666" t="s">
        <v>4799</v>
      </c>
      <c r="H859" s="666" t="s">
        <v>4800</v>
      </c>
      <c r="I859" s="668">
        <v>1306.615</v>
      </c>
      <c r="J859" s="668">
        <v>2</v>
      </c>
      <c r="K859" s="669">
        <v>2613.23</v>
      </c>
    </row>
    <row r="860" spans="1:11" ht="14.4" customHeight="1" x14ac:dyDescent="0.3">
      <c r="A860" s="664" t="s">
        <v>548</v>
      </c>
      <c r="B860" s="665" t="s">
        <v>549</v>
      </c>
      <c r="C860" s="666" t="s">
        <v>3306</v>
      </c>
      <c r="D860" s="667" t="s">
        <v>5499</v>
      </c>
      <c r="E860" s="666" t="s">
        <v>5500</v>
      </c>
      <c r="F860" s="667" t="s">
        <v>5501</v>
      </c>
      <c r="G860" s="666" t="s">
        <v>4801</v>
      </c>
      <c r="H860" s="666" t="s">
        <v>4802</v>
      </c>
      <c r="I860" s="668">
        <v>1306.6300000000001</v>
      </c>
      <c r="J860" s="668">
        <v>1</v>
      </c>
      <c r="K860" s="669">
        <v>1306.6300000000001</v>
      </c>
    </row>
    <row r="861" spans="1:11" ht="14.4" customHeight="1" x14ac:dyDescent="0.3">
      <c r="A861" s="664" t="s">
        <v>548</v>
      </c>
      <c r="B861" s="665" t="s">
        <v>549</v>
      </c>
      <c r="C861" s="666" t="s">
        <v>3306</v>
      </c>
      <c r="D861" s="667" t="s">
        <v>5499</v>
      </c>
      <c r="E861" s="666" t="s">
        <v>5500</v>
      </c>
      <c r="F861" s="667" t="s">
        <v>5501</v>
      </c>
      <c r="G861" s="666" t="s">
        <v>4803</v>
      </c>
      <c r="H861" s="666" t="s">
        <v>4804</v>
      </c>
      <c r="I861" s="668">
        <v>12229.24</v>
      </c>
      <c r="J861" s="668">
        <v>1</v>
      </c>
      <c r="K861" s="669">
        <v>12229.24</v>
      </c>
    </row>
    <row r="862" spans="1:11" ht="14.4" customHeight="1" x14ac:dyDescent="0.3">
      <c r="A862" s="664" t="s">
        <v>548</v>
      </c>
      <c r="B862" s="665" t="s">
        <v>549</v>
      </c>
      <c r="C862" s="666" t="s">
        <v>3306</v>
      </c>
      <c r="D862" s="667" t="s">
        <v>5499</v>
      </c>
      <c r="E862" s="666" t="s">
        <v>5500</v>
      </c>
      <c r="F862" s="667" t="s">
        <v>5501</v>
      </c>
      <c r="G862" s="666" t="s">
        <v>4805</v>
      </c>
      <c r="H862" s="666" t="s">
        <v>4806</v>
      </c>
      <c r="I862" s="668">
        <v>712.61</v>
      </c>
      <c r="J862" s="668">
        <v>2</v>
      </c>
      <c r="K862" s="669">
        <v>1425.22</v>
      </c>
    </row>
    <row r="863" spans="1:11" ht="14.4" customHeight="1" x14ac:dyDescent="0.3">
      <c r="A863" s="664" t="s">
        <v>548</v>
      </c>
      <c r="B863" s="665" t="s">
        <v>549</v>
      </c>
      <c r="C863" s="666" t="s">
        <v>3306</v>
      </c>
      <c r="D863" s="667" t="s">
        <v>5499</v>
      </c>
      <c r="E863" s="666" t="s">
        <v>5500</v>
      </c>
      <c r="F863" s="667" t="s">
        <v>5501</v>
      </c>
      <c r="G863" s="666" t="s">
        <v>4807</v>
      </c>
      <c r="H863" s="666" t="s">
        <v>4808</v>
      </c>
      <c r="I863" s="668">
        <v>474.36</v>
      </c>
      <c r="J863" s="668">
        <v>1</v>
      </c>
      <c r="K863" s="669">
        <v>474.36</v>
      </c>
    </row>
    <row r="864" spans="1:11" ht="14.4" customHeight="1" x14ac:dyDescent="0.3">
      <c r="A864" s="664" t="s">
        <v>548</v>
      </c>
      <c r="B864" s="665" t="s">
        <v>549</v>
      </c>
      <c r="C864" s="666" t="s">
        <v>3306</v>
      </c>
      <c r="D864" s="667" t="s">
        <v>5499</v>
      </c>
      <c r="E864" s="666" t="s">
        <v>5500</v>
      </c>
      <c r="F864" s="667" t="s">
        <v>5501</v>
      </c>
      <c r="G864" s="666" t="s">
        <v>4809</v>
      </c>
      <c r="H864" s="666" t="s">
        <v>4810</v>
      </c>
      <c r="I864" s="668">
        <v>809</v>
      </c>
      <c r="J864" s="668">
        <v>1</v>
      </c>
      <c r="K864" s="669">
        <v>809</v>
      </c>
    </row>
    <row r="865" spans="1:11" ht="14.4" customHeight="1" x14ac:dyDescent="0.3">
      <c r="A865" s="664" t="s">
        <v>548</v>
      </c>
      <c r="B865" s="665" t="s">
        <v>549</v>
      </c>
      <c r="C865" s="666" t="s">
        <v>3306</v>
      </c>
      <c r="D865" s="667" t="s">
        <v>5499</v>
      </c>
      <c r="E865" s="666" t="s">
        <v>5500</v>
      </c>
      <c r="F865" s="667" t="s">
        <v>5501</v>
      </c>
      <c r="G865" s="666" t="s">
        <v>4811</v>
      </c>
      <c r="H865" s="666" t="s">
        <v>4812</v>
      </c>
      <c r="I865" s="668">
        <v>1411.15</v>
      </c>
      <c r="J865" s="668">
        <v>1</v>
      </c>
      <c r="K865" s="669">
        <v>1411.15</v>
      </c>
    </row>
    <row r="866" spans="1:11" ht="14.4" customHeight="1" x14ac:dyDescent="0.3">
      <c r="A866" s="664" t="s">
        <v>548</v>
      </c>
      <c r="B866" s="665" t="s">
        <v>549</v>
      </c>
      <c r="C866" s="666" t="s">
        <v>3306</v>
      </c>
      <c r="D866" s="667" t="s">
        <v>5499</v>
      </c>
      <c r="E866" s="666" t="s">
        <v>5500</v>
      </c>
      <c r="F866" s="667" t="s">
        <v>5501</v>
      </c>
      <c r="G866" s="666" t="s">
        <v>4811</v>
      </c>
      <c r="H866" s="666" t="s">
        <v>4813</v>
      </c>
      <c r="I866" s="668">
        <v>1411.15</v>
      </c>
      <c r="J866" s="668">
        <v>1</v>
      </c>
      <c r="K866" s="669">
        <v>1411.15</v>
      </c>
    </row>
    <row r="867" spans="1:11" ht="14.4" customHeight="1" x14ac:dyDescent="0.3">
      <c r="A867" s="664" t="s">
        <v>548</v>
      </c>
      <c r="B867" s="665" t="s">
        <v>549</v>
      </c>
      <c r="C867" s="666" t="s">
        <v>3306</v>
      </c>
      <c r="D867" s="667" t="s">
        <v>5499</v>
      </c>
      <c r="E867" s="666" t="s">
        <v>5500</v>
      </c>
      <c r="F867" s="667" t="s">
        <v>5501</v>
      </c>
      <c r="G867" s="666" t="s">
        <v>4814</v>
      </c>
      <c r="H867" s="666" t="s">
        <v>4815</v>
      </c>
      <c r="I867" s="668">
        <v>6619.3</v>
      </c>
      <c r="J867" s="668">
        <v>1</v>
      </c>
      <c r="K867" s="669">
        <v>6619.3</v>
      </c>
    </row>
    <row r="868" spans="1:11" ht="14.4" customHeight="1" x14ac:dyDescent="0.3">
      <c r="A868" s="664" t="s">
        <v>548</v>
      </c>
      <c r="B868" s="665" t="s">
        <v>549</v>
      </c>
      <c r="C868" s="666" t="s">
        <v>3306</v>
      </c>
      <c r="D868" s="667" t="s">
        <v>5499</v>
      </c>
      <c r="E868" s="666" t="s">
        <v>5500</v>
      </c>
      <c r="F868" s="667" t="s">
        <v>5501</v>
      </c>
      <c r="G868" s="666" t="s">
        <v>4816</v>
      </c>
      <c r="H868" s="666" t="s">
        <v>4817</v>
      </c>
      <c r="I868" s="668">
        <v>1111.0999999999999</v>
      </c>
      <c r="J868" s="668">
        <v>1</v>
      </c>
      <c r="K868" s="669">
        <v>1111.0999999999999</v>
      </c>
    </row>
    <row r="869" spans="1:11" ht="14.4" customHeight="1" x14ac:dyDescent="0.3">
      <c r="A869" s="664" t="s">
        <v>548</v>
      </c>
      <c r="B869" s="665" t="s">
        <v>549</v>
      </c>
      <c r="C869" s="666" t="s">
        <v>3306</v>
      </c>
      <c r="D869" s="667" t="s">
        <v>5499</v>
      </c>
      <c r="E869" s="666" t="s">
        <v>5500</v>
      </c>
      <c r="F869" s="667" t="s">
        <v>5501</v>
      </c>
      <c r="G869" s="666" t="s">
        <v>4818</v>
      </c>
      <c r="H869" s="666" t="s">
        <v>4819</v>
      </c>
      <c r="I869" s="668">
        <v>8067.3</v>
      </c>
      <c r="J869" s="668">
        <v>1</v>
      </c>
      <c r="K869" s="669">
        <v>8067.3</v>
      </c>
    </row>
    <row r="870" spans="1:11" ht="14.4" customHeight="1" x14ac:dyDescent="0.3">
      <c r="A870" s="664" t="s">
        <v>548</v>
      </c>
      <c r="B870" s="665" t="s">
        <v>549</v>
      </c>
      <c r="C870" s="666" t="s">
        <v>3306</v>
      </c>
      <c r="D870" s="667" t="s">
        <v>5499</v>
      </c>
      <c r="E870" s="666" t="s">
        <v>5500</v>
      </c>
      <c r="F870" s="667" t="s">
        <v>5501</v>
      </c>
      <c r="G870" s="666" t="s">
        <v>4820</v>
      </c>
      <c r="H870" s="666" t="s">
        <v>4821</v>
      </c>
      <c r="I870" s="668">
        <v>1111.0999999999999</v>
      </c>
      <c r="J870" s="668">
        <v>1</v>
      </c>
      <c r="K870" s="669">
        <v>1111.0999999999999</v>
      </c>
    </row>
    <row r="871" spans="1:11" ht="14.4" customHeight="1" x14ac:dyDescent="0.3">
      <c r="A871" s="664" t="s">
        <v>548</v>
      </c>
      <c r="B871" s="665" t="s">
        <v>549</v>
      </c>
      <c r="C871" s="666" t="s">
        <v>3306</v>
      </c>
      <c r="D871" s="667" t="s">
        <v>5499</v>
      </c>
      <c r="E871" s="666" t="s">
        <v>5500</v>
      </c>
      <c r="F871" s="667" t="s">
        <v>5501</v>
      </c>
      <c r="G871" s="666" t="s">
        <v>4822</v>
      </c>
      <c r="H871" s="666" t="s">
        <v>4823</v>
      </c>
      <c r="I871" s="668">
        <v>7925.4</v>
      </c>
      <c r="J871" s="668">
        <v>1</v>
      </c>
      <c r="K871" s="669">
        <v>7925.4</v>
      </c>
    </row>
    <row r="872" spans="1:11" ht="14.4" customHeight="1" x14ac:dyDescent="0.3">
      <c r="A872" s="664" t="s">
        <v>548</v>
      </c>
      <c r="B872" s="665" t="s">
        <v>549</v>
      </c>
      <c r="C872" s="666" t="s">
        <v>3306</v>
      </c>
      <c r="D872" s="667" t="s">
        <v>5499</v>
      </c>
      <c r="E872" s="666" t="s">
        <v>5500</v>
      </c>
      <c r="F872" s="667" t="s">
        <v>5501</v>
      </c>
      <c r="G872" s="666" t="s">
        <v>4824</v>
      </c>
      <c r="H872" s="666" t="s">
        <v>4825</v>
      </c>
      <c r="I872" s="668">
        <v>809.1</v>
      </c>
      <c r="J872" s="668">
        <v>1</v>
      </c>
      <c r="K872" s="669">
        <v>809.1</v>
      </c>
    </row>
    <row r="873" spans="1:11" ht="14.4" customHeight="1" x14ac:dyDescent="0.3">
      <c r="A873" s="664" t="s">
        <v>548</v>
      </c>
      <c r="B873" s="665" t="s">
        <v>549</v>
      </c>
      <c r="C873" s="666" t="s">
        <v>3306</v>
      </c>
      <c r="D873" s="667" t="s">
        <v>5499</v>
      </c>
      <c r="E873" s="666" t="s">
        <v>5500</v>
      </c>
      <c r="F873" s="667" t="s">
        <v>5501</v>
      </c>
      <c r="G873" s="666" t="s">
        <v>4826</v>
      </c>
      <c r="H873" s="666" t="s">
        <v>4827</v>
      </c>
      <c r="I873" s="668">
        <v>85.56</v>
      </c>
      <c r="J873" s="668">
        <v>90</v>
      </c>
      <c r="K873" s="669">
        <v>7700.24</v>
      </c>
    </row>
    <row r="874" spans="1:11" ht="14.4" customHeight="1" x14ac:dyDescent="0.3">
      <c r="A874" s="664" t="s">
        <v>548</v>
      </c>
      <c r="B874" s="665" t="s">
        <v>549</v>
      </c>
      <c r="C874" s="666" t="s">
        <v>3306</v>
      </c>
      <c r="D874" s="667" t="s">
        <v>5499</v>
      </c>
      <c r="E874" s="666" t="s">
        <v>5500</v>
      </c>
      <c r="F874" s="667" t="s">
        <v>5501</v>
      </c>
      <c r="G874" s="666" t="s">
        <v>4828</v>
      </c>
      <c r="H874" s="666" t="s">
        <v>4829</v>
      </c>
      <c r="I874" s="668">
        <v>9803.2000000000007</v>
      </c>
      <c r="J874" s="668">
        <v>1</v>
      </c>
      <c r="K874" s="669">
        <v>9803.2000000000007</v>
      </c>
    </row>
    <row r="875" spans="1:11" ht="14.4" customHeight="1" x14ac:dyDescent="0.3">
      <c r="A875" s="664" t="s">
        <v>548</v>
      </c>
      <c r="B875" s="665" t="s">
        <v>549</v>
      </c>
      <c r="C875" s="666" t="s">
        <v>3306</v>
      </c>
      <c r="D875" s="667" t="s">
        <v>5499</v>
      </c>
      <c r="E875" s="666" t="s">
        <v>5500</v>
      </c>
      <c r="F875" s="667" t="s">
        <v>5501</v>
      </c>
      <c r="G875" s="666" t="s">
        <v>4830</v>
      </c>
      <c r="H875" s="666" t="s">
        <v>4831</v>
      </c>
      <c r="I875" s="668">
        <v>595.47</v>
      </c>
      <c r="J875" s="668">
        <v>2</v>
      </c>
      <c r="K875" s="669">
        <v>1190.94</v>
      </c>
    </row>
    <row r="876" spans="1:11" ht="14.4" customHeight="1" x14ac:dyDescent="0.3">
      <c r="A876" s="664" t="s">
        <v>548</v>
      </c>
      <c r="B876" s="665" t="s">
        <v>549</v>
      </c>
      <c r="C876" s="666" t="s">
        <v>3306</v>
      </c>
      <c r="D876" s="667" t="s">
        <v>5499</v>
      </c>
      <c r="E876" s="666" t="s">
        <v>5500</v>
      </c>
      <c r="F876" s="667" t="s">
        <v>5501</v>
      </c>
      <c r="G876" s="666" t="s">
        <v>4832</v>
      </c>
      <c r="H876" s="666" t="s">
        <v>4833</v>
      </c>
      <c r="I876" s="668">
        <v>856.65</v>
      </c>
      <c r="J876" s="668">
        <v>2</v>
      </c>
      <c r="K876" s="669">
        <v>1713.3</v>
      </c>
    </row>
    <row r="877" spans="1:11" ht="14.4" customHeight="1" x14ac:dyDescent="0.3">
      <c r="A877" s="664" t="s">
        <v>548</v>
      </c>
      <c r="B877" s="665" t="s">
        <v>549</v>
      </c>
      <c r="C877" s="666" t="s">
        <v>3306</v>
      </c>
      <c r="D877" s="667" t="s">
        <v>5499</v>
      </c>
      <c r="E877" s="666" t="s">
        <v>5500</v>
      </c>
      <c r="F877" s="667" t="s">
        <v>5501</v>
      </c>
      <c r="G877" s="666" t="s">
        <v>4834</v>
      </c>
      <c r="H877" s="666" t="s">
        <v>4835</v>
      </c>
      <c r="I877" s="668">
        <v>856.65</v>
      </c>
      <c r="J877" s="668">
        <v>3</v>
      </c>
      <c r="K877" s="669">
        <v>2569.9499999999998</v>
      </c>
    </row>
    <row r="878" spans="1:11" ht="14.4" customHeight="1" x14ac:dyDescent="0.3">
      <c r="A878" s="664" t="s">
        <v>548</v>
      </c>
      <c r="B878" s="665" t="s">
        <v>549</v>
      </c>
      <c r="C878" s="666" t="s">
        <v>3306</v>
      </c>
      <c r="D878" s="667" t="s">
        <v>5499</v>
      </c>
      <c r="E878" s="666" t="s">
        <v>5500</v>
      </c>
      <c r="F878" s="667" t="s">
        <v>5501</v>
      </c>
      <c r="G878" s="666" t="s">
        <v>4836</v>
      </c>
      <c r="H878" s="666" t="s">
        <v>4837</v>
      </c>
      <c r="I878" s="668">
        <v>9028.9699999999993</v>
      </c>
      <c r="J878" s="668">
        <v>1</v>
      </c>
      <c r="K878" s="669">
        <v>9028.9699999999993</v>
      </c>
    </row>
    <row r="879" spans="1:11" ht="14.4" customHeight="1" x14ac:dyDescent="0.3">
      <c r="A879" s="664" t="s">
        <v>548</v>
      </c>
      <c r="B879" s="665" t="s">
        <v>549</v>
      </c>
      <c r="C879" s="666" t="s">
        <v>3306</v>
      </c>
      <c r="D879" s="667" t="s">
        <v>5499</v>
      </c>
      <c r="E879" s="666" t="s">
        <v>5500</v>
      </c>
      <c r="F879" s="667" t="s">
        <v>5501</v>
      </c>
      <c r="G879" s="666" t="s">
        <v>4838</v>
      </c>
      <c r="H879" s="666" t="s">
        <v>4839</v>
      </c>
      <c r="I879" s="668">
        <v>1306.6300000000001</v>
      </c>
      <c r="J879" s="668">
        <v>1</v>
      </c>
      <c r="K879" s="669">
        <v>1306.6300000000001</v>
      </c>
    </row>
    <row r="880" spans="1:11" ht="14.4" customHeight="1" x14ac:dyDescent="0.3">
      <c r="A880" s="664" t="s">
        <v>548</v>
      </c>
      <c r="B880" s="665" t="s">
        <v>549</v>
      </c>
      <c r="C880" s="666" t="s">
        <v>3306</v>
      </c>
      <c r="D880" s="667" t="s">
        <v>5499</v>
      </c>
      <c r="E880" s="666" t="s">
        <v>5500</v>
      </c>
      <c r="F880" s="667" t="s">
        <v>5501</v>
      </c>
      <c r="G880" s="666" t="s">
        <v>4840</v>
      </c>
      <c r="H880" s="666" t="s">
        <v>4841</v>
      </c>
      <c r="I880" s="668">
        <v>1306.5999999999999</v>
      </c>
      <c r="J880" s="668">
        <v>3</v>
      </c>
      <c r="K880" s="669">
        <v>3919.7999999999997</v>
      </c>
    </row>
    <row r="881" spans="1:11" ht="14.4" customHeight="1" x14ac:dyDescent="0.3">
      <c r="A881" s="664" t="s">
        <v>548</v>
      </c>
      <c r="B881" s="665" t="s">
        <v>549</v>
      </c>
      <c r="C881" s="666" t="s">
        <v>3306</v>
      </c>
      <c r="D881" s="667" t="s">
        <v>5499</v>
      </c>
      <c r="E881" s="666" t="s">
        <v>5500</v>
      </c>
      <c r="F881" s="667" t="s">
        <v>5501</v>
      </c>
      <c r="G881" s="666" t="s">
        <v>4842</v>
      </c>
      <c r="H881" s="666" t="s">
        <v>4843</v>
      </c>
      <c r="I881" s="668">
        <v>1044.43</v>
      </c>
      <c r="J881" s="668">
        <v>1</v>
      </c>
      <c r="K881" s="669">
        <v>1044.43</v>
      </c>
    </row>
    <row r="882" spans="1:11" ht="14.4" customHeight="1" x14ac:dyDescent="0.3">
      <c r="A882" s="664" t="s">
        <v>548</v>
      </c>
      <c r="B882" s="665" t="s">
        <v>549</v>
      </c>
      <c r="C882" s="666" t="s">
        <v>3306</v>
      </c>
      <c r="D882" s="667" t="s">
        <v>5499</v>
      </c>
      <c r="E882" s="666" t="s">
        <v>5500</v>
      </c>
      <c r="F882" s="667" t="s">
        <v>5501</v>
      </c>
      <c r="G882" s="666" t="s">
        <v>4844</v>
      </c>
      <c r="H882" s="666" t="s">
        <v>4845</v>
      </c>
      <c r="I882" s="668">
        <v>327.06</v>
      </c>
      <c r="J882" s="668">
        <v>6</v>
      </c>
      <c r="K882" s="669">
        <v>1962.3600000000001</v>
      </c>
    </row>
    <row r="883" spans="1:11" ht="14.4" customHeight="1" x14ac:dyDescent="0.3">
      <c r="A883" s="664" t="s">
        <v>548</v>
      </c>
      <c r="B883" s="665" t="s">
        <v>549</v>
      </c>
      <c r="C883" s="666" t="s">
        <v>3306</v>
      </c>
      <c r="D883" s="667" t="s">
        <v>5499</v>
      </c>
      <c r="E883" s="666" t="s">
        <v>5500</v>
      </c>
      <c r="F883" s="667" t="s">
        <v>5501</v>
      </c>
      <c r="G883" s="666" t="s">
        <v>4846</v>
      </c>
      <c r="H883" s="666" t="s">
        <v>4847</v>
      </c>
      <c r="I883" s="668">
        <v>1290.93</v>
      </c>
      <c r="J883" s="668">
        <v>10</v>
      </c>
      <c r="K883" s="669">
        <v>12909.320000000002</v>
      </c>
    </row>
    <row r="884" spans="1:11" ht="14.4" customHeight="1" x14ac:dyDescent="0.3">
      <c r="A884" s="664" t="s">
        <v>548</v>
      </c>
      <c r="B884" s="665" t="s">
        <v>549</v>
      </c>
      <c r="C884" s="666" t="s">
        <v>3306</v>
      </c>
      <c r="D884" s="667" t="s">
        <v>5499</v>
      </c>
      <c r="E884" s="666" t="s">
        <v>5500</v>
      </c>
      <c r="F884" s="667" t="s">
        <v>5501</v>
      </c>
      <c r="G884" s="666" t="s">
        <v>4848</v>
      </c>
      <c r="H884" s="666" t="s">
        <v>4849</v>
      </c>
      <c r="I884" s="668">
        <v>1458.6027272727276</v>
      </c>
      <c r="J884" s="668">
        <v>20</v>
      </c>
      <c r="K884" s="669">
        <v>29028.699999999997</v>
      </c>
    </row>
    <row r="885" spans="1:11" ht="14.4" customHeight="1" x14ac:dyDescent="0.3">
      <c r="A885" s="664" t="s">
        <v>548</v>
      </c>
      <c r="B885" s="665" t="s">
        <v>549</v>
      </c>
      <c r="C885" s="666" t="s">
        <v>3306</v>
      </c>
      <c r="D885" s="667" t="s">
        <v>5499</v>
      </c>
      <c r="E885" s="666" t="s">
        <v>5500</v>
      </c>
      <c r="F885" s="667" t="s">
        <v>5501</v>
      </c>
      <c r="G885" s="666" t="s">
        <v>4850</v>
      </c>
      <c r="H885" s="666" t="s">
        <v>4851</v>
      </c>
      <c r="I885" s="668">
        <v>1290.93</v>
      </c>
      <c r="J885" s="668">
        <v>2</v>
      </c>
      <c r="K885" s="669">
        <v>2581.86</v>
      </c>
    </row>
    <row r="886" spans="1:11" ht="14.4" customHeight="1" x14ac:dyDescent="0.3">
      <c r="A886" s="664" t="s">
        <v>548</v>
      </c>
      <c r="B886" s="665" t="s">
        <v>549</v>
      </c>
      <c r="C886" s="666" t="s">
        <v>3306</v>
      </c>
      <c r="D886" s="667" t="s">
        <v>5499</v>
      </c>
      <c r="E886" s="666" t="s">
        <v>5500</v>
      </c>
      <c r="F886" s="667" t="s">
        <v>5501</v>
      </c>
      <c r="G886" s="666" t="s">
        <v>4852</v>
      </c>
      <c r="H886" s="666" t="s">
        <v>4853</v>
      </c>
      <c r="I886" s="668">
        <v>1290.93</v>
      </c>
      <c r="J886" s="668">
        <v>7</v>
      </c>
      <c r="K886" s="669">
        <v>9036.52</v>
      </c>
    </row>
    <row r="887" spans="1:11" ht="14.4" customHeight="1" x14ac:dyDescent="0.3">
      <c r="A887" s="664" t="s">
        <v>548</v>
      </c>
      <c r="B887" s="665" t="s">
        <v>549</v>
      </c>
      <c r="C887" s="666" t="s">
        <v>3306</v>
      </c>
      <c r="D887" s="667" t="s">
        <v>5499</v>
      </c>
      <c r="E887" s="666" t="s">
        <v>5500</v>
      </c>
      <c r="F887" s="667" t="s">
        <v>5501</v>
      </c>
      <c r="G887" s="666" t="s">
        <v>4854</v>
      </c>
      <c r="H887" s="666" t="s">
        <v>4855</v>
      </c>
      <c r="I887" s="668">
        <v>327.06</v>
      </c>
      <c r="J887" s="668">
        <v>6</v>
      </c>
      <c r="K887" s="669">
        <v>1962.36</v>
      </c>
    </row>
    <row r="888" spans="1:11" ht="14.4" customHeight="1" x14ac:dyDescent="0.3">
      <c r="A888" s="664" t="s">
        <v>548</v>
      </c>
      <c r="B888" s="665" t="s">
        <v>549</v>
      </c>
      <c r="C888" s="666" t="s">
        <v>3306</v>
      </c>
      <c r="D888" s="667" t="s">
        <v>5499</v>
      </c>
      <c r="E888" s="666" t="s">
        <v>5500</v>
      </c>
      <c r="F888" s="667" t="s">
        <v>5501</v>
      </c>
      <c r="G888" s="666" t="s">
        <v>4856</v>
      </c>
      <c r="H888" s="666" t="s">
        <v>4857</v>
      </c>
      <c r="I888" s="668">
        <v>1210.8</v>
      </c>
      <c r="J888" s="668">
        <v>6</v>
      </c>
      <c r="K888" s="669">
        <v>7264.8</v>
      </c>
    </row>
    <row r="889" spans="1:11" ht="14.4" customHeight="1" x14ac:dyDescent="0.3">
      <c r="A889" s="664" t="s">
        <v>548</v>
      </c>
      <c r="B889" s="665" t="s">
        <v>549</v>
      </c>
      <c r="C889" s="666" t="s">
        <v>3306</v>
      </c>
      <c r="D889" s="667" t="s">
        <v>5499</v>
      </c>
      <c r="E889" s="666" t="s">
        <v>5500</v>
      </c>
      <c r="F889" s="667" t="s">
        <v>5501</v>
      </c>
      <c r="G889" s="666" t="s">
        <v>4858</v>
      </c>
      <c r="H889" s="666" t="s">
        <v>4859</v>
      </c>
      <c r="I889" s="668">
        <v>1352.66</v>
      </c>
      <c r="J889" s="668">
        <v>2</v>
      </c>
      <c r="K889" s="669">
        <v>2705.32</v>
      </c>
    </row>
    <row r="890" spans="1:11" ht="14.4" customHeight="1" x14ac:dyDescent="0.3">
      <c r="A890" s="664" t="s">
        <v>548</v>
      </c>
      <c r="B890" s="665" t="s">
        <v>549</v>
      </c>
      <c r="C890" s="666" t="s">
        <v>3306</v>
      </c>
      <c r="D890" s="667" t="s">
        <v>5499</v>
      </c>
      <c r="E890" s="666" t="s">
        <v>5500</v>
      </c>
      <c r="F890" s="667" t="s">
        <v>5501</v>
      </c>
      <c r="G890" s="666" t="s">
        <v>4860</v>
      </c>
      <c r="H890" s="666" t="s">
        <v>4861</v>
      </c>
      <c r="I890" s="668">
        <v>1352.66</v>
      </c>
      <c r="J890" s="668">
        <v>1</v>
      </c>
      <c r="K890" s="669">
        <v>1352.66</v>
      </c>
    </row>
    <row r="891" spans="1:11" ht="14.4" customHeight="1" x14ac:dyDescent="0.3">
      <c r="A891" s="664" t="s">
        <v>548</v>
      </c>
      <c r="B891" s="665" t="s">
        <v>549</v>
      </c>
      <c r="C891" s="666" t="s">
        <v>3306</v>
      </c>
      <c r="D891" s="667" t="s">
        <v>5499</v>
      </c>
      <c r="E891" s="666" t="s">
        <v>5500</v>
      </c>
      <c r="F891" s="667" t="s">
        <v>5501</v>
      </c>
      <c r="G891" s="666" t="s">
        <v>4862</v>
      </c>
      <c r="H891" s="666" t="s">
        <v>4863</v>
      </c>
      <c r="I891" s="668">
        <v>1352.66</v>
      </c>
      <c r="J891" s="668">
        <v>1</v>
      </c>
      <c r="K891" s="669">
        <v>1352.66</v>
      </c>
    </row>
    <row r="892" spans="1:11" ht="14.4" customHeight="1" x14ac:dyDescent="0.3">
      <c r="A892" s="664" t="s">
        <v>548</v>
      </c>
      <c r="B892" s="665" t="s">
        <v>549</v>
      </c>
      <c r="C892" s="666" t="s">
        <v>3306</v>
      </c>
      <c r="D892" s="667" t="s">
        <v>5499</v>
      </c>
      <c r="E892" s="666" t="s">
        <v>5500</v>
      </c>
      <c r="F892" s="667" t="s">
        <v>5501</v>
      </c>
      <c r="G892" s="666" t="s">
        <v>4864</v>
      </c>
      <c r="H892" s="666" t="s">
        <v>4865</v>
      </c>
      <c r="I892" s="668">
        <v>449.44</v>
      </c>
      <c r="J892" s="668">
        <v>2</v>
      </c>
      <c r="K892" s="669">
        <v>898.88</v>
      </c>
    </row>
    <row r="893" spans="1:11" ht="14.4" customHeight="1" x14ac:dyDescent="0.3">
      <c r="A893" s="664" t="s">
        <v>548</v>
      </c>
      <c r="B893" s="665" t="s">
        <v>549</v>
      </c>
      <c r="C893" s="666" t="s">
        <v>3306</v>
      </c>
      <c r="D893" s="667" t="s">
        <v>5499</v>
      </c>
      <c r="E893" s="666" t="s">
        <v>5500</v>
      </c>
      <c r="F893" s="667" t="s">
        <v>5501</v>
      </c>
      <c r="G893" s="666" t="s">
        <v>4866</v>
      </c>
      <c r="H893" s="666" t="s">
        <v>4867</v>
      </c>
      <c r="I893" s="668">
        <v>12008.3</v>
      </c>
      <c r="J893" s="668">
        <v>1</v>
      </c>
      <c r="K893" s="669">
        <v>12008.3</v>
      </c>
    </row>
    <row r="894" spans="1:11" ht="14.4" customHeight="1" x14ac:dyDescent="0.3">
      <c r="A894" s="664" t="s">
        <v>548</v>
      </c>
      <c r="B894" s="665" t="s">
        <v>549</v>
      </c>
      <c r="C894" s="666" t="s">
        <v>3306</v>
      </c>
      <c r="D894" s="667" t="s">
        <v>5499</v>
      </c>
      <c r="E894" s="666" t="s">
        <v>5500</v>
      </c>
      <c r="F894" s="667" t="s">
        <v>5501</v>
      </c>
      <c r="G894" s="666" t="s">
        <v>4868</v>
      </c>
      <c r="H894" s="666" t="s">
        <v>4869</v>
      </c>
      <c r="I894" s="668">
        <v>1290.93</v>
      </c>
      <c r="J894" s="668">
        <v>4</v>
      </c>
      <c r="K894" s="669">
        <v>5163.72</v>
      </c>
    </row>
    <row r="895" spans="1:11" ht="14.4" customHeight="1" x14ac:dyDescent="0.3">
      <c r="A895" s="664" t="s">
        <v>548</v>
      </c>
      <c r="B895" s="665" t="s">
        <v>549</v>
      </c>
      <c r="C895" s="666" t="s">
        <v>3306</v>
      </c>
      <c r="D895" s="667" t="s">
        <v>5499</v>
      </c>
      <c r="E895" s="666" t="s">
        <v>5500</v>
      </c>
      <c r="F895" s="667" t="s">
        <v>5501</v>
      </c>
      <c r="G895" s="666" t="s">
        <v>4870</v>
      </c>
      <c r="H895" s="666" t="s">
        <v>4871</v>
      </c>
      <c r="I895" s="668">
        <v>1348.33125</v>
      </c>
      <c r="J895" s="668">
        <v>12</v>
      </c>
      <c r="K895" s="669">
        <v>16179.97</v>
      </c>
    </row>
    <row r="896" spans="1:11" ht="14.4" customHeight="1" x14ac:dyDescent="0.3">
      <c r="A896" s="664" t="s">
        <v>548</v>
      </c>
      <c r="B896" s="665" t="s">
        <v>549</v>
      </c>
      <c r="C896" s="666" t="s">
        <v>3306</v>
      </c>
      <c r="D896" s="667" t="s">
        <v>5499</v>
      </c>
      <c r="E896" s="666" t="s">
        <v>5500</v>
      </c>
      <c r="F896" s="667" t="s">
        <v>5501</v>
      </c>
      <c r="G896" s="666" t="s">
        <v>4872</v>
      </c>
      <c r="H896" s="666" t="s">
        <v>4873</v>
      </c>
      <c r="I896" s="668">
        <v>11195.619999999999</v>
      </c>
      <c r="J896" s="668">
        <v>5</v>
      </c>
      <c r="K896" s="669">
        <v>55978.099999999991</v>
      </c>
    </row>
    <row r="897" spans="1:11" ht="14.4" customHeight="1" x14ac:dyDescent="0.3">
      <c r="A897" s="664" t="s">
        <v>548</v>
      </c>
      <c r="B897" s="665" t="s">
        <v>549</v>
      </c>
      <c r="C897" s="666" t="s">
        <v>3306</v>
      </c>
      <c r="D897" s="667" t="s">
        <v>5499</v>
      </c>
      <c r="E897" s="666" t="s">
        <v>5500</v>
      </c>
      <c r="F897" s="667" t="s">
        <v>5501</v>
      </c>
      <c r="G897" s="666" t="s">
        <v>4874</v>
      </c>
      <c r="H897" s="666" t="s">
        <v>4875</v>
      </c>
      <c r="I897" s="668">
        <v>12008.3</v>
      </c>
      <c r="J897" s="668">
        <v>1</v>
      </c>
      <c r="K897" s="669">
        <v>12008.3</v>
      </c>
    </row>
    <row r="898" spans="1:11" ht="14.4" customHeight="1" x14ac:dyDescent="0.3">
      <c r="A898" s="664" t="s">
        <v>548</v>
      </c>
      <c r="B898" s="665" t="s">
        <v>549</v>
      </c>
      <c r="C898" s="666" t="s">
        <v>3306</v>
      </c>
      <c r="D898" s="667" t="s">
        <v>5499</v>
      </c>
      <c r="E898" s="666" t="s">
        <v>5500</v>
      </c>
      <c r="F898" s="667" t="s">
        <v>5501</v>
      </c>
      <c r="G898" s="666" t="s">
        <v>4876</v>
      </c>
      <c r="H898" s="666" t="s">
        <v>4877</v>
      </c>
      <c r="I898" s="668">
        <v>532.83000000000004</v>
      </c>
      <c r="J898" s="668">
        <v>1</v>
      </c>
      <c r="K898" s="669">
        <v>532.83000000000004</v>
      </c>
    </row>
    <row r="899" spans="1:11" ht="14.4" customHeight="1" x14ac:dyDescent="0.3">
      <c r="A899" s="664" t="s">
        <v>548</v>
      </c>
      <c r="B899" s="665" t="s">
        <v>549</v>
      </c>
      <c r="C899" s="666" t="s">
        <v>3306</v>
      </c>
      <c r="D899" s="667" t="s">
        <v>5499</v>
      </c>
      <c r="E899" s="666" t="s">
        <v>5500</v>
      </c>
      <c r="F899" s="667" t="s">
        <v>5501</v>
      </c>
      <c r="G899" s="666" t="s">
        <v>4878</v>
      </c>
      <c r="H899" s="666" t="s">
        <v>4879</v>
      </c>
      <c r="I899" s="668">
        <v>1290.93</v>
      </c>
      <c r="J899" s="668">
        <v>1</v>
      </c>
      <c r="K899" s="669">
        <v>1290.93</v>
      </c>
    </row>
    <row r="900" spans="1:11" ht="14.4" customHeight="1" x14ac:dyDescent="0.3">
      <c r="A900" s="664" t="s">
        <v>548</v>
      </c>
      <c r="B900" s="665" t="s">
        <v>549</v>
      </c>
      <c r="C900" s="666" t="s">
        <v>3306</v>
      </c>
      <c r="D900" s="667" t="s">
        <v>5499</v>
      </c>
      <c r="E900" s="666" t="s">
        <v>5500</v>
      </c>
      <c r="F900" s="667" t="s">
        <v>5501</v>
      </c>
      <c r="G900" s="666" t="s">
        <v>4880</v>
      </c>
      <c r="H900" s="666" t="s">
        <v>4881</v>
      </c>
      <c r="I900" s="668">
        <v>1348.3307692307692</v>
      </c>
      <c r="J900" s="668">
        <v>21</v>
      </c>
      <c r="K900" s="669">
        <v>28314.940000000002</v>
      </c>
    </row>
    <row r="901" spans="1:11" ht="14.4" customHeight="1" x14ac:dyDescent="0.3">
      <c r="A901" s="664" t="s">
        <v>548</v>
      </c>
      <c r="B901" s="665" t="s">
        <v>549</v>
      </c>
      <c r="C901" s="666" t="s">
        <v>3306</v>
      </c>
      <c r="D901" s="667" t="s">
        <v>5499</v>
      </c>
      <c r="E901" s="666" t="s">
        <v>5500</v>
      </c>
      <c r="F901" s="667" t="s">
        <v>5501</v>
      </c>
      <c r="G901" s="666" t="s">
        <v>4882</v>
      </c>
      <c r="H901" s="666" t="s">
        <v>4883</v>
      </c>
      <c r="I901" s="668">
        <v>9661.4500000000007</v>
      </c>
      <c r="J901" s="668">
        <v>1</v>
      </c>
      <c r="K901" s="669">
        <v>9661.4500000000007</v>
      </c>
    </row>
    <row r="902" spans="1:11" ht="14.4" customHeight="1" x14ac:dyDescent="0.3">
      <c r="A902" s="664" t="s">
        <v>548</v>
      </c>
      <c r="B902" s="665" t="s">
        <v>549</v>
      </c>
      <c r="C902" s="666" t="s">
        <v>3306</v>
      </c>
      <c r="D902" s="667" t="s">
        <v>5499</v>
      </c>
      <c r="E902" s="666" t="s">
        <v>5500</v>
      </c>
      <c r="F902" s="667" t="s">
        <v>5501</v>
      </c>
      <c r="G902" s="666" t="s">
        <v>4882</v>
      </c>
      <c r="H902" s="666" t="s">
        <v>4884</v>
      </c>
      <c r="I902" s="668">
        <v>9661.4500000000007</v>
      </c>
      <c r="J902" s="668">
        <v>1</v>
      </c>
      <c r="K902" s="669">
        <v>9661.4500000000007</v>
      </c>
    </row>
    <row r="903" spans="1:11" ht="14.4" customHeight="1" x14ac:dyDescent="0.3">
      <c r="A903" s="664" t="s">
        <v>548</v>
      </c>
      <c r="B903" s="665" t="s">
        <v>549</v>
      </c>
      <c r="C903" s="666" t="s">
        <v>3306</v>
      </c>
      <c r="D903" s="667" t="s">
        <v>5499</v>
      </c>
      <c r="E903" s="666" t="s">
        <v>5500</v>
      </c>
      <c r="F903" s="667" t="s">
        <v>5501</v>
      </c>
      <c r="G903" s="666" t="s">
        <v>4885</v>
      </c>
      <c r="H903" s="666" t="s">
        <v>4886</v>
      </c>
      <c r="I903" s="668">
        <v>9661.4500000000007</v>
      </c>
      <c r="J903" s="668">
        <v>1</v>
      </c>
      <c r="K903" s="669">
        <v>9661.4500000000007</v>
      </c>
    </row>
    <row r="904" spans="1:11" ht="14.4" customHeight="1" x14ac:dyDescent="0.3">
      <c r="A904" s="664" t="s">
        <v>548</v>
      </c>
      <c r="B904" s="665" t="s">
        <v>549</v>
      </c>
      <c r="C904" s="666" t="s">
        <v>3306</v>
      </c>
      <c r="D904" s="667" t="s">
        <v>5499</v>
      </c>
      <c r="E904" s="666" t="s">
        <v>5500</v>
      </c>
      <c r="F904" s="667" t="s">
        <v>5501</v>
      </c>
      <c r="G904" s="666" t="s">
        <v>4887</v>
      </c>
      <c r="H904" s="666" t="s">
        <v>4888</v>
      </c>
      <c r="I904" s="668">
        <v>4497.71</v>
      </c>
      <c r="J904" s="668">
        <v>3</v>
      </c>
      <c r="K904" s="669">
        <v>13493.130000000001</v>
      </c>
    </row>
    <row r="905" spans="1:11" ht="14.4" customHeight="1" x14ac:dyDescent="0.3">
      <c r="A905" s="664" t="s">
        <v>548</v>
      </c>
      <c r="B905" s="665" t="s">
        <v>549</v>
      </c>
      <c r="C905" s="666" t="s">
        <v>3306</v>
      </c>
      <c r="D905" s="667" t="s">
        <v>5499</v>
      </c>
      <c r="E905" s="666" t="s">
        <v>5500</v>
      </c>
      <c r="F905" s="667" t="s">
        <v>5501</v>
      </c>
      <c r="G905" s="666" t="s">
        <v>4889</v>
      </c>
      <c r="H905" s="666" t="s">
        <v>4890</v>
      </c>
      <c r="I905" s="668">
        <v>405.04</v>
      </c>
      <c r="J905" s="668">
        <v>1</v>
      </c>
      <c r="K905" s="669">
        <v>405.04</v>
      </c>
    </row>
    <row r="906" spans="1:11" ht="14.4" customHeight="1" x14ac:dyDescent="0.3">
      <c r="A906" s="664" t="s">
        <v>548</v>
      </c>
      <c r="B906" s="665" t="s">
        <v>549</v>
      </c>
      <c r="C906" s="666" t="s">
        <v>3306</v>
      </c>
      <c r="D906" s="667" t="s">
        <v>5499</v>
      </c>
      <c r="E906" s="666" t="s">
        <v>5500</v>
      </c>
      <c r="F906" s="667" t="s">
        <v>5501</v>
      </c>
      <c r="G906" s="666" t="s">
        <v>4891</v>
      </c>
      <c r="H906" s="666" t="s">
        <v>4892</v>
      </c>
      <c r="I906" s="668">
        <v>1561.6899999999998</v>
      </c>
      <c r="J906" s="668">
        <v>3</v>
      </c>
      <c r="K906" s="669">
        <v>4685.07</v>
      </c>
    </row>
    <row r="907" spans="1:11" ht="14.4" customHeight="1" x14ac:dyDescent="0.3">
      <c r="A907" s="664" t="s">
        <v>548</v>
      </c>
      <c r="B907" s="665" t="s">
        <v>549</v>
      </c>
      <c r="C907" s="666" t="s">
        <v>3306</v>
      </c>
      <c r="D907" s="667" t="s">
        <v>5499</v>
      </c>
      <c r="E907" s="666" t="s">
        <v>5500</v>
      </c>
      <c r="F907" s="667" t="s">
        <v>5501</v>
      </c>
      <c r="G907" s="666" t="s">
        <v>4893</v>
      </c>
      <c r="H907" s="666" t="s">
        <v>4894</v>
      </c>
      <c r="I907" s="668">
        <v>9248.82</v>
      </c>
      <c r="J907" s="668">
        <v>5</v>
      </c>
      <c r="K907" s="669">
        <v>46244.1</v>
      </c>
    </row>
    <row r="908" spans="1:11" ht="14.4" customHeight="1" x14ac:dyDescent="0.3">
      <c r="A908" s="664" t="s">
        <v>548</v>
      </c>
      <c r="B908" s="665" t="s">
        <v>549</v>
      </c>
      <c r="C908" s="666" t="s">
        <v>3306</v>
      </c>
      <c r="D908" s="667" t="s">
        <v>5499</v>
      </c>
      <c r="E908" s="666" t="s">
        <v>5500</v>
      </c>
      <c r="F908" s="667" t="s">
        <v>5501</v>
      </c>
      <c r="G908" s="666" t="s">
        <v>4895</v>
      </c>
      <c r="H908" s="666" t="s">
        <v>4896</v>
      </c>
      <c r="I908" s="668">
        <v>1469.63</v>
      </c>
      <c r="J908" s="668">
        <v>8</v>
      </c>
      <c r="K908" s="669">
        <v>11757.04</v>
      </c>
    </row>
    <row r="909" spans="1:11" ht="14.4" customHeight="1" x14ac:dyDescent="0.3">
      <c r="A909" s="664" t="s">
        <v>548</v>
      </c>
      <c r="B909" s="665" t="s">
        <v>549</v>
      </c>
      <c r="C909" s="666" t="s">
        <v>3306</v>
      </c>
      <c r="D909" s="667" t="s">
        <v>5499</v>
      </c>
      <c r="E909" s="666" t="s">
        <v>5500</v>
      </c>
      <c r="F909" s="667" t="s">
        <v>5501</v>
      </c>
      <c r="G909" s="666" t="s">
        <v>4897</v>
      </c>
      <c r="H909" s="666" t="s">
        <v>4898</v>
      </c>
      <c r="I909" s="668">
        <v>11667.2</v>
      </c>
      <c r="J909" s="668">
        <v>1</v>
      </c>
      <c r="K909" s="669">
        <v>11667.2</v>
      </c>
    </row>
    <row r="910" spans="1:11" ht="14.4" customHeight="1" x14ac:dyDescent="0.3">
      <c r="A910" s="664" t="s">
        <v>548</v>
      </c>
      <c r="B910" s="665" t="s">
        <v>549</v>
      </c>
      <c r="C910" s="666" t="s">
        <v>3306</v>
      </c>
      <c r="D910" s="667" t="s">
        <v>5499</v>
      </c>
      <c r="E910" s="666" t="s">
        <v>5500</v>
      </c>
      <c r="F910" s="667" t="s">
        <v>5501</v>
      </c>
      <c r="G910" s="666" t="s">
        <v>4899</v>
      </c>
      <c r="H910" s="666" t="s">
        <v>4900</v>
      </c>
      <c r="I910" s="668">
        <v>10992.45</v>
      </c>
      <c r="J910" s="668">
        <v>2</v>
      </c>
      <c r="K910" s="669">
        <v>21984.9</v>
      </c>
    </row>
    <row r="911" spans="1:11" ht="14.4" customHeight="1" x14ac:dyDescent="0.3">
      <c r="A911" s="664" t="s">
        <v>548</v>
      </c>
      <c r="B911" s="665" t="s">
        <v>549</v>
      </c>
      <c r="C911" s="666" t="s">
        <v>3306</v>
      </c>
      <c r="D911" s="667" t="s">
        <v>5499</v>
      </c>
      <c r="E911" s="666" t="s">
        <v>5500</v>
      </c>
      <c r="F911" s="667" t="s">
        <v>5501</v>
      </c>
      <c r="G911" s="666" t="s">
        <v>4901</v>
      </c>
      <c r="H911" s="666" t="s">
        <v>4902</v>
      </c>
      <c r="I911" s="668">
        <v>251.25</v>
      </c>
      <c r="J911" s="668">
        <v>1</v>
      </c>
      <c r="K911" s="669">
        <v>251.25</v>
      </c>
    </row>
    <row r="912" spans="1:11" ht="14.4" customHeight="1" x14ac:dyDescent="0.3">
      <c r="A912" s="664" t="s">
        <v>548</v>
      </c>
      <c r="B912" s="665" t="s">
        <v>549</v>
      </c>
      <c r="C912" s="666" t="s">
        <v>3306</v>
      </c>
      <c r="D912" s="667" t="s">
        <v>5499</v>
      </c>
      <c r="E912" s="666" t="s">
        <v>5500</v>
      </c>
      <c r="F912" s="667" t="s">
        <v>5501</v>
      </c>
      <c r="G912" s="666" t="s">
        <v>4903</v>
      </c>
      <c r="H912" s="666" t="s">
        <v>4904</v>
      </c>
      <c r="I912" s="668">
        <v>1350.5050000000001</v>
      </c>
      <c r="J912" s="668">
        <v>3</v>
      </c>
      <c r="K912" s="669">
        <v>4051.51</v>
      </c>
    </row>
    <row r="913" spans="1:11" ht="14.4" customHeight="1" x14ac:dyDescent="0.3">
      <c r="A913" s="664" t="s">
        <v>548</v>
      </c>
      <c r="B913" s="665" t="s">
        <v>549</v>
      </c>
      <c r="C913" s="666" t="s">
        <v>3306</v>
      </c>
      <c r="D913" s="667" t="s">
        <v>5499</v>
      </c>
      <c r="E913" s="666" t="s">
        <v>5500</v>
      </c>
      <c r="F913" s="667" t="s">
        <v>5501</v>
      </c>
      <c r="G913" s="666" t="s">
        <v>4905</v>
      </c>
      <c r="H913" s="666" t="s">
        <v>4906</v>
      </c>
      <c r="I913" s="668">
        <v>1906.1</v>
      </c>
      <c r="J913" s="668">
        <v>1</v>
      </c>
      <c r="K913" s="669">
        <v>1906.1</v>
      </c>
    </row>
    <row r="914" spans="1:11" ht="14.4" customHeight="1" x14ac:dyDescent="0.3">
      <c r="A914" s="664" t="s">
        <v>548</v>
      </c>
      <c r="B914" s="665" t="s">
        <v>549</v>
      </c>
      <c r="C914" s="666" t="s">
        <v>3306</v>
      </c>
      <c r="D914" s="667" t="s">
        <v>5499</v>
      </c>
      <c r="E914" s="666" t="s">
        <v>5500</v>
      </c>
      <c r="F914" s="667" t="s">
        <v>5501</v>
      </c>
      <c r="G914" s="666" t="s">
        <v>4907</v>
      </c>
      <c r="H914" s="666" t="s">
        <v>4908</v>
      </c>
      <c r="I914" s="668">
        <v>11613.01</v>
      </c>
      <c r="J914" s="668">
        <v>1</v>
      </c>
      <c r="K914" s="669">
        <v>11613.01</v>
      </c>
    </row>
    <row r="915" spans="1:11" ht="14.4" customHeight="1" x14ac:dyDescent="0.3">
      <c r="A915" s="664" t="s">
        <v>548</v>
      </c>
      <c r="B915" s="665" t="s">
        <v>549</v>
      </c>
      <c r="C915" s="666" t="s">
        <v>3306</v>
      </c>
      <c r="D915" s="667" t="s">
        <v>5499</v>
      </c>
      <c r="E915" s="666" t="s">
        <v>5500</v>
      </c>
      <c r="F915" s="667" t="s">
        <v>5501</v>
      </c>
      <c r="G915" s="666" t="s">
        <v>4909</v>
      </c>
      <c r="H915" s="666" t="s">
        <v>4910</v>
      </c>
      <c r="I915" s="668">
        <v>1611.51</v>
      </c>
      <c r="J915" s="668">
        <v>1</v>
      </c>
      <c r="K915" s="669">
        <v>1611.51</v>
      </c>
    </row>
    <row r="916" spans="1:11" ht="14.4" customHeight="1" x14ac:dyDescent="0.3">
      <c r="A916" s="664" t="s">
        <v>548</v>
      </c>
      <c r="B916" s="665" t="s">
        <v>549</v>
      </c>
      <c r="C916" s="666" t="s">
        <v>3306</v>
      </c>
      <c r="D916" s="667" t="s">
        <v>5499</v>
      </c>
      <c r="E916" s="666" t="s">
        <v>5500</v>
      </c>
      <c r="F916" s="667" t="s">
        <v>5501</v>
      </c>
      <c r="G916" s="666" t="s">
        <v>4911</v>
      </c>
      <c r="H916" s="666" t="s">
        <v>4912</v>
      </c>
      <c r="I916" s="668">
        <v>1725</v>
      </c>
      <c r="J916" s="668">
        <v>3</v>
      </c>
      <c r="K916" s="669">
        <v>5175</v>
      </c>
    </row>
    <row r="917" spans="1:11" ht="14.4" customHeight="1" x14ac:dyDescent="0.3">
      <c r="A917" s="664" t="s">
        <v>548</v>
      </c>
      <c r="B917" s="665" t="s">
        <v>549</v>
      </c>
      <c r="C917" s="666" t="s">
        <v>3306</v>
      </c>
      <c r="D917" s="667" t="s">
        <v>5499</v>
      </c>
      <c r="E917" s="666" t="s">
        <v>5500</v>
      </c>
      <c r="F917" s="667" t="s">
        <v>5501</v>
      </c>
      <c r="G917" s="666" t="s">
        <v>4913</v>
      </c>
      <c r="H917" s="666" t="s">
        <v>4914</v>
      </c>
      <c r="I917" s="668">
        <v>1725</v>
      </c>
      <c r="J917" s="668">
        <v>1</v>
      </c>
      <c r="K917" s="669">
        <v>1725</v>
      </c>
    </row>
    <row r="918" spans="1:11" ht="14.4" customHeight="1" x14ac:dyDescent="0.3">
      <c r="A918" s="664" t="s">
        <v>548</v>
      </c>
      <c r="B918" s="665" t="s">
        <v>549</v>
      </c>
      <c r="C918" s="666" t="s">
        <v>3306</v>
      </c>
      <c r="D918" s="667" t="s">
        <v>5499</v>
      </c>
      <c r="E918" s="666" t="s">
        <v>5500</v>
      </c>
      <c r="F918" s="667" t="s">
        <v>5501</v>
      </c>
      <c r="G918" s="666" t="s">
        <v>4915</v>
      </c>
      <c r="H918" s="666" t="s">
        <v>4916</v>
      </c>
      <c r="I918" s="668">
        <v>1348.33125</v>
      </c>
      <c r="J918" s="668">
        <v>12</v>
      </c>
      <c r="K918" s="669">
        <v>16179.97</v>
      </c>
    </row>
    <row r="919" spans="1:11" ht="14.4" customHeight="1" x14ac:dyDescent="0.3">
      <c r="A919" s="664" t="s">
        <v>548</v>
      </c>
      <c r="B919" s="665" t="s">
        <v>549</v>
      </c>
      <c r="C919" s="666" t="s">
        <v>3306</v>
      </c>
      <c r="D919" s="667" t="s">
        <v>5499</v>
      </c>
      <c r="E919" s="666" t="s">
        <v>5500</v>
      </c>
      <c r="F919" s="667" t="s">
        <v>5501</v>
      </c>
      <c r="G919" s="666" t="s">
        <v>4917</v>
      </c>
      <c r="H919" s="666" t="s">
        <v>4918</v>
      </c>
      <c r="I919" s="668">
        <v>11754.337500000001</v>
      </c>
      <c r="J919" s="668">
        <v>4</v>
      </c>
      <c r="K919" s="669">
        <v>47017.350000000006</v>
      </c>
    </row>
    <row r="920" spans="1:11" ht="14.4" customHeight="1" x14ac:dyDescent="0.3">
      <c r="A920" s="664" t="s">
        <v>548</v>
      </c>
      <c r="B920" s="665" t="s">
        <v>549</v>
      </c>
      <c r="C920" s="666" t="s">
        <v>3306</v>
      </c>
      <c r="D920" s="667" t="s">
        <v>5499</v>
      </c>
      <c r="E920" s="666" t="s">
        <v>5500</v>
      </c>
      <c r="F920" s="667" t="s">
        <v>5501</v>
      </c>
      <c r="G920" s="666" t="s">
        <v>4919</v>
      </c>
      <c r="H920" s="666" t="s">
        <v>4920</v>
      </c>
      <c r="I920" s="668">
        <v>1009.37</v>
      </c>
      <c r="J920" s="668">
        <v>3</v>
      </c>
      <c r="K920" s="669">
        <v>3028.1</v>
      </c>
    </row>
    <row r="921" spans="1:11" ht="14.4" customHeight="1" x14ac:dyDescent="0.3">
      <c r="A921" s="664" t="s">
        <v>548</v>
      </c>
      <c r="B921" s="665" t="s">
        <v>549</v>
      </c>
      <c r="C921" s="666" t="s">
        <v>3306</v>
      </c>
      <c r="D921" s="667" t="s">
        <v>5499</v>
      </c>
      <c r="E921" s="666" t="s">
        <v>5500</v>
      </c>
      <c r="F921" s="667" t="s">
        <v>5501</v>
      </c>
      <c r="G921" s="666" t="s">
        <v>4921</v>
      </c>
      <c r="H921" s="666" t="s">
        <v>4922</v>
      </c>
      <c r="I921" s="668">
        <v>576.15</v>
      </c>
      <c r="J921" s="668">
        <v>1</v>
      </c>
      <c r="K921" s="669">
        <v>576.15</v>
      </c>
    </row>
    <row r="922" spans="1:11" ht="14.4" customHeight="1" x14ac:dyDescent="0.3">
      <c r="A922" s="664" t="s">
        <v>548</v>
      </c>
      <c r="B922" s="665" t="s">
        <v>549</v>
      </c>
      <c r="C922" s="666" t="s">
        <v>3306</v>
      </c>
      <c r="D922" s="667" t="s">
        <v>5499</v>
      </c>
      <c r="E922" s="666" t="s">
        <v>5500</v>
      </c>
      <c r="F922" s="667" t="s">
        <v>5501</v>
      </c>
      <c r="G922" s="666" t="s">
        <v>4923</v>
      </c>
      <c r="H922" s="666" t="s">
        <v>4924</v>
      </c>
      <c r="I922" s="668">
        <v>7077.4</v>
      </c>
      <c r="J922" s="668">
        <v>1</v>
      </c>
      <c r="K922" s="669">
        <v>7077.4</v>
      </c>
    </row>
    <row r="923" spans="1:11" ht="14.4" customHeight="1" x14ac:dyDescent="0.3">
      <c r="A923" s="664" t="s">
        <v>548</v>
      </c>
      <c r="B923" s="665" t="s">
        <v>549</v>
      </c>
      <c r="C923" s="666" t="s">
        <v>3306</v>
      </c>
      <c r="D923" s="667" t="s">
        <v>5499</v>
      </c>
      <c r="E923" s="666" t="s">
        <v>5500</v>
      </c>
      <c r="F923" s="667" t="s">
        <v>5501</v>
      </c>
      <c r="G923" s="666" t="s">
        <v>4925</v>
      </c>
      <c r="H923" s="666" t="s">
        <v>4926</v>
      </c>
      <c r="I923" s="668">
        <v>449.44333333333333</v>
      </c>
      <c r="J923" s="668">
        <v>4</v>
      </c>
      <c r="K923" s="669">
        <v>1797.78</v>
      </c>
    </row>
    <row r="924" spans="1:11" ht="14.4" customHeight="1" x14ac:dyDescent="0.3">
      <c r="A924" s="664" t="s">
        <v>548</v>
      </c>
      <c r="B924" s="665" t="s">
        <v>549</v>
      </c>
      <c r="C924" s="666" t="s">
        <v>3306</v>
      </c>
      <c r="D924" s="667" t="s">
        <v>5499</v>
      </c>
      <c r="E924" s="666" t="s">
        <v>5500</v>
      </c>
      <c r="F924" s="667" t="s">
        <v>5501</v>
      </c>
      <c r="G924" s="666" t="s">
        <v>4927</v>
      </c>
      <c r="H924" s="666" t="s">
        <v>4928</v>
      </c>
      <c r="I924" s="668">
        <v>7752.15</v>
      </c>
      <c r="J924" s="668">
        <v>2</v>
      </c>
      <c r="K924" s="669">
        <v>15504.3</v>
      </c>
    </row>
    <row r="925" spans="1:11" ht="14.4" customHeight="1" x14ac:dyDescent="0.3">
      <c r="A925" s="664" t="s">
        <v>548</v>
      </c>
      <c r="B925" s="665" t="s">
        <v>549</v>
      </c>
      <c r="C925" s="666" t="s">
        <v>3306</v>
      </c>
      <c r="D925" s="667" t="s">
        <v>5499</v>
      </c>
      <c r="E925" s="666" t="s">
        <v>5500</v>
      </c>
      <c r="F925" s="667" t="s">
        <v>5501</v>
      </c>
      <c r="G925" s="666" t="s">
        <v>4929</v>
      </c>
      <c r="H925" s="666" t="s">
        <v>4930</v>
      </c>
      <c r="I925" s="668">
        <v>327.06</v>
      </c>
      <c r="J925" s="668">
        <v>3</v>
      </c>
      <c r="K925" s="669">
        <v>981.18000000000006</v>
      </c>
    </row>
    <row r="926" spans="1:11" ht="14.4" customHeight="1" x14ac:dyDescent="0.3">
      <c r="A926" s="664" t="s">
        <v>548</v>
      </c>
      <c r="B926" s="665" t="s">
        <v>549</v>
      </c>
      <c r="C926" s="666" t="s">
        <v>3306</v>
      </c>
      <c r="D926" s="667" t="s">
        <v>5499</v>
      </c>
      <c r="E926" s="666" t="s">
        <v>5500</v>
      </c>
      <c r="F926" s="667" t="s">
        <v>5501</v>
      </c>
      <c r="G926" s="666" t="s">
        <v>4931</v>
      </c>
      <c r="H926" s="666" t="s">
        <v>4932</v>
      </c>
      <c r="I926" s="668">
        <v>9744.84</v>
      </c>
      <c r="J926" s="668">
        <v>1</v>
      </c>
      <c r="K926" s="669">
        <v>9744.84</v>
      </c>
    </row>
    <row r="927" spans="1:11" ht="14.4" customHeight="1" x14ac:dyDescent="0.3">
      <c r="A927" s="664" t="s">
        <v>548</v>
      </c>
      <c r="B927" s="665" t="s">
        <v>549</v>
      </c>
      <c r="C927" s="666" t="s">
        <v>3306</v>
      </c>
      <c r="D927" s="667" t="s">
        <v>5499</v>
      </c>
      <c r="E927" s="666" t="s">
        <v>5500</v>
      </c>
      <c r="F927" s="667" t="s">
        <v>5501</v>
      </c>
      <c r="G927" s="666" t="s">
        <v>4933</v>
      </c>
      <c r="H927" s="666" t="s">
        <v>4934</v>
      </c>
      <c r="I927" s="668">
        <v>327.06</v>
      </c>
      <c r="J927" s="668">
        <v>5</v>
      </c>
      <c r="K927" s="669">
        <v>1635.3000000000002</v>
      </c>
    </row>
    <row r="928" spans="1:11" ht="14.4" customHeight="1" x14ac:dyDescent="0.3">
      <c r="A928" s="664" t="s">
        <v>548</v>
      </c>
      <c r="B928" s="665" t="s">
        <v>549</v>
      </c>
      <c r="C928" s="666" t="s">
        <v>3306</v>
      </c>
      <c r="D928" s="667" t="s">
        <v>5499</v>
      </c>
      <c r="E928" s="666" t="s">
        <v>5500</v>
      </c>
      <c r="F928" s="667" t="s">
        <v>5501</v>
      </c>
      <c r="G928" s="666" t="s">
        <v>4935</v>
      </c>
      <c r="H928" s="666" t="s">
        <v>4936</v>
      </c>
      <c r="I928" s="668">
        <v>3625.895</v>
      </c>
      <c r="J928" s="668">
        <v>2</v>
      </c>
      <c r="K928" s="669">
        <v>7251.79</v>
      </c>
    </row>
    <row r="929" spans="1:11" ht="14.4" customHeight="1" x14ac:dyDescent="0.3">
      <c r="A929" s="664" t="s">
        <v>548</v>
      </c>
      <c r="B929" s="665" t="s">
        <v>549</v>
      </c>
      <c r="C929" s="666" t="s">
        <v>3306</v>
      </c>
      <c r="D929" s="667" t="s">
        <v>5499</v>
      </c>
      <c r="E929" s="666" t="s">
        <v>5500</v>
      </c>
      <c r="F929" s="667" t="s">
        <v>5501</v>
      </c>
      <c r="G929" s="666" t="s">
        <v>4937</v>
      </c>
      <c r="H929" s="666" t="s">
        <v>4938</v>
      </c>
      <c r="I929" s="668">
        <v>532.83000000000004</v>
      </c>
      <c r="J929" s="668">
        <v>1</v>
      </c>
      <c r="K929" s="669">
        <v>532.83000000000004</v>
      </c>
    </row>
    <row r="930" spans="1:11" ht="14.4" customHeight="1" x14ac:dyDescent="0.3">
      <c r="A930" s="664" t="s">
        <v>548</v>
      </c>
      <c r="B930" s="665" t="s">
        <v>549</v>
      </c>
      <c r="C930" s="666" t="s">
        <v>3306</v>
      </c>
      <c r="D930" s="667" t="s">
        <v>5499</v>
      </c>
      <c r="E930" s="666" t="s">
        <v>5500</v>
      </c>
      <c r="F930" s="667" t="s">
        <v>5501</v>
      </c>
      <c r="G930" s="666" t="s">
        <v>4939</v>
      </c>
      <c r="H930" s="666" t="s">
        <v>4940</v>
      </c>
      <c r="I930" s="668">
        <v>1306.6300000000001</v>
      </c>
      <c r="J930" s="668">
        <v>3</v>
      </c>
      <c r="K930" s="669">
        <v>3919.89</v>
      </c>
    </row>
    <row r="931" spans="1:11" ht="14.4" customHeight="1" x14ac:dyDescent="0.3">
      <c r="A931" s="664" t="s">
        <v>548</v>
      </c>
      <c r="B931" s="665" t="s">
        <v>549</v>
      </c>
      <c r="C931" s="666" t="s">
        <v>3306</v>
      </c>
      <c r="D931" s="667" t="s">
        <v>5499</v>
      </c>
      <c r="E931" s="666" t="s">
        <v>5500</v>
      </c>
      <c r="F931" s="667" t="s">
        <v>5501</v>
      </c>
      <c r="G931" s="666" t="s">
        <v>4941</v>
      </c>
      <c r="H931" s="666" t="s">
        <v>4942</v>
      </c>
      <c r="I931" s="668">
        <v>11667.15</v>
      </c>
      <c r="J931" s="668">
        <v>1</v>
      </c>
      <c r="K931" s="669">
        <v>11667.15</v>
      </c>
    </row>
    <row r="932" spans="1:11" ht="14.4" customHeight="1" x14ac:dyDescent="0.3">
      <c r="A932" s="664" t="s">
        <v>548</v>
      </c>
      <c r="B932" s="665" t="s">
        <v>549</v>
      </c>
      <c r="C932" s="666" t="s">
        <v>3306</v>
      </c>
      <c r="D932" s="667" t="s">
        <v>5499</v>
      </c>
      <c r="E932" s="666" t="s">
        <v>5500</v>
      </c>
      <c r="F932" s="667" t="s">
        <v>5501</v>
      </c>
      <c r="G932" s="666" t="s">
        <v>4943</v>
      </c>
      <c r="H932" s="666" t="s">
        <v>4944</v>
      </c>
      <c r="I932" s="668">
        <v>405.04</v>
      </c>
      <c r="J932" s="668">
        <v>1</v>
      </c>
      <c r="K932" s="669">
        <v>405.04</v>
      </c>
    </row>
    <row r="933" spans="1:11" ht="14.4" customHeight="1" x14ac:dyDescent="0.3">
      <c r="A933" s="664" t="s">
        <v>548</v>
      </c>
      <c r="B933" s="665" t="s">
        <v>549</v>
      </c>
      <c r="C933" s="666" t="s">
        <v>3306</v>
      </c>
      <c r="D933" s="667" t="s">
        <v>5499</v>
      </c>
      <c r="E933" s="666" t="s">
        <v>5500</v>
      </c>
      <c r="F933" s="667" t="s">
        <v>5501</v>
      </c>
      <c r="G933" s="666" t="s">
        <v>4945</v>
      </c>
      <c r="H933" s="666" t="s">
        <v>4946</v>
      </c>
      <c r="I933" s="668">
        <v>2722.63</v>
      </c>
      <c r="J933" s="668">
        <v>2</v>
      </c>
      <c r="K933" s="669">
        <v>5445.26</v>
      </c>
    </row>
    <row r="934" spans="1:11" ht="14.4" customHeight="1" x14ac:dyDescent="0.3">
      <c r="A934" s="664" t="s">
        <v>548</v>
      </c>
      <c r="B934" s="665" t="s">
        <v>549</v>
      </c>
      <c r="C934" s="666" t="s">
        <v>3306</v>
      </c>
      <c r="D934" s="667" t="s">
        <v>5499</v>
      </c>
      <c r="E934" s="666" t="s">
        <v>5500</v>
      </c>
      <c r="F934" s="667" t="s">
        <v>5501</v>
      </c>
      <c r="G934" s="666" t="s">
        <v>4947</v>
      </c>
      <c r="H934" s="666" t="s">
        <v>4948</v>
      </c>
      <c r="I934" s="668">
        <v>449.44333333333333</v>
      </c>
      <c r="J934" s="668">
        <v>3</v>
      </c>
      <c r="K934" s="669">
        <v>1348.33</v>
      </c>
    </row>
    <row r="935" spans="1:11" ht="14.4" customHeight="1" x14ac:dyDescent="0.3">
      <c r="A935" s="664" t="s">
        <v>548</v>
      </c>
      <c r="B935" s="665" t="s">
        <v>549</v>
      </c>
      <c r="C935" s="666" t="s">
        <v>3306</v>
      </c>
      <c r="D935" s="667" t="s">
        <v>5499</v>
      </c>
      <c r="E935" s="666" t="s">
        <v>5500</v>
      </c>
      <c r="F935" s="667" t="s">
        <v>5501</v>
      </c>
      <c r="G935" s="666" t="s">
        <v>4949</v>
      </c>
      <c r="H935" s="666" t="s">
        <v>4950</v>
      </c>
      <c r="I935" s="668">
        <v>12008.3</v>
      </c>
      <c r="J935" s="668">
        <v>1</v>
      </c>
      <c r="K935" s="669">
        <v>12008.3</v>
      </c>
    </row>
    <row r="936" spans="1:11" ht="14.4" customHeight="1" x14ac:dyDescent="0.3">
      <c r="A936" s="664" t="s">
        <v>548</v>
      </c>
      <c r="B936" s="665" t="s">
        <v>549</v>
      </c>
      <c r="C936" s="666" t="s">
        <v>3306</v>
      </c>
      <c r="D936" s="667" t="s">
        <v>5499</v>
      </c>
      <c r="E936" s="666" t="s">
        <v>5500</v>
      </c>
      <c r="F936" s="667" t="s">
        <v>5501</v>
      </c>
      <c r="G936" s="666" t="s">
        <v>4951</v>
      </c>
      <c r="H936" s="666" t="s">
        <v>4952</v>
      </c>
      <c r="I936" s="668">
        <v>1352.66</v>
      </c>
      <c r="J936" s="668">
        <v>2</v>
      </c>
      <c r="K936" s="669">
        <v>2705.33</v>
      </c>
    </row>
    <row r="937" spans="1:11" ht="14.4" customHeight="1" x14ac:dyDescent="0.3">
      <c r="A937" s="664" t="s">
        <v>548</v>
      </c>
      <c r="B937" s="665" t="s">
        <v>549</v>
      </c>
      <c r="C937" s="666" t="s">
        <v>3306</v>
      </c>
      <c r="D937" s="667" t="s">
        <v>5499</v>
      </c>
      <c r="E937" s="666" t="s">
        <v>5500</v>
      </c>
      <c r="F937" s="667" t="s">
        <v>5501</v>
      </c>
      <c r="G937" s="666" t="s">
        <v>4953</v>
      </c>
      <c r="H937" s="666" t="s">
        <v>4954</v>
      </c>
      <c r="I937" s="668">
        <v>1969.97</v>
      </c>
      <c r="J937" s="668">
        <v>5</v>
      </c>
      <c r="K937" s="669">
        <v>9849.86</v>
      </c>
    </row>
    <row r="938" spans="1:11" ht="14.4" customHeight="1" x14ac:dyDescent="0.3">
      <c r="A938" s="664" t="s">
        <v>548</v>
      </c>
      <c r="B938" s="665" t="s">
        <v>549</v>
      </c>
      <c r="C938" s="666" t="s">
        <v>3306</v>
      </c>
      <c r="D938" s="667" t="s">
        <v>5499</v>
      </c>
      <c r="E938" s="666" t="s">
        <v>5500</v>
      </c>
      <c r="F938" s="667" t="s">
        <v>5501</v>
      </c>
      <c r="G938" s="666" t="s">
        <v>4955</v>
      </c>
      <c r="H938" s="666" t="s">
        <v>4956</v>
      </c>
      <c r="I938" s="668">
        <v>17478.849999999999</v>
      </c>
      <c r="J938" s="668">
        <v>1</v>
      </c>
      <c r="K938" s="669">
        <v>17478.849999999999</v>
      </c>
    </row>
    <row r="939" spans="1:11" ht="14.4" customHeight="1" x14ac:dyDescent="0.3">
      <c r="A939" s="664" t="s">
        <v>548</v>
      </c>
      <c r="B939" s="665" t="s">
        <v>549</v>
      </c>
      <c r="C939" s="666" t="s">
        <v>3306</v>
      </c>
      <c r="D939" s="667" t="s">
        <v>5499</v>
      </c>
      <c r="E939" s="666" t="s">
        <v>5500</v>
      </c>
      <c r="F939" s="667" t="s">
        <v>5501</v>
      </c>
      <c r="G939" s="666" t="s">
        <v>4957</v>
      </c>
      <c r="H939" s="666" t="s">
        <v>4958</v>
      </c>
      <c r="I939" s="668">
        <v>1105.81</v>
      </c>
      <c r="J939" s="668">
        <v>3</v>
      </c>
      <c r="K939" s="669">
        <v>3317.43</v>
      </c>
    </row>
    <row r="940" spans="1:11" ht="14.4" customHeight="1" x14ac:dyDescent="0.3">
      <c r="A940" s="664" t="s">
        <v>548</v>
      </c>
      <c r="B940" s="665" t="s">
        <v>549</v>
      </c>
      <c r="C940" s="666" t="s">
        <v>3306</v>
      </c>
      <c r="D940" s="667" t="s">
        <v>5499</v>
      </c>
      <c r="E940" s="666" t="s">
        <v>5500</v>
      </c>
      <c r="F940" s="667" t="s">
        <v>5501</v>
      </c>
      <c r="G940" s="666" t="s">
        <v>4959</v>
      </c>
      <c r="H940" s="666" t="s">
        <v>4960</v>
      </c>
      <c r="I940" s="668">
        <v>5175</v>
      </c>
      <c r="J940" s="668">
        <v>1</v>
      </c>
      <c r="K940" s="669">
        <v>5175</v>
      </c>
    </row>
    <row r="941" spans="1:11" ht="14.4" customHeight="1" x14ac:dyDescent="0.3">
      <c r="A941" s="664" t="s">
        <v>548</v>
      </c>
      <c r="B941" s="665" t="s">
        <v>549</v>
      </c>
      <c r="C941" s="666" t="s">
        <v>3306</v>
      </c>
      <c r="D941" s="667" t="s">
        <v>5499</v>
      </c>
      <c r="E941" s="666" t="s">
        <v>5500</v>
      </c>
      <c r="F941" s="667" t="s">
        <v>5501</v>
      </c>
      <c r="G941" s="666" t="s">
        <v>4961</v>
      </c>
      <c r="H941" s="666" t="s">
        <v>4962</v>
      </c>
      <c r="I941" s="668">
        <v>474.35</v>
      </c>
      <c r="J941" s="668">
        <v>1</v>
      </c>
      <c r="K941" s="669">
        <v>474.35</v>
      </c>
    </row>
    <row r="942" spans="1:11" ht="14.4" customHeight="1" x14ac:dyDescent="0.3">
      <c r="A942" s="664" t="s">
        <v>548</v>
      </c>
      <c r="B942" s="665" t="s">
        <v>549</v>
      </c>
      <c r="C942" s="666" t="s">
        <v>3306</v>
      </c>
      <c r="D942" s="667" t="s">
        <v>5499</v>
      </c>
      <c r="E942" s="666" t="s">
        <v>5500</v>
      </c>
      <c r="F942" s="667" t="s">
        <v>5501</v>
      </c>
      <c r="G942" s="666" t="s">
        <v>4963</v>
      </c>
      <c r="H942" s="666" t="s">
        <v>4964</v>
      </c>
      <c r="I942" s="668">
        <v>1039.68</v>
      </c>
      <c r="J942" s="668">
        <v>2</v>
      </c>
      <c r="K942" s="669">
        <v>2079.36</v>
      </c>
    </row>
    <row r="943" spans="1:11" ht="14.4" customHeight="1" x14ac:dyDescent="0.3">
      <c r="A943" s="664" t="s">
        <v>548</v>
      </c>
      <c r="B943" s="665" t="s">
        <v>549</v>
      </c>
      <c r="C943" s="666" t="s">
        <v>3306</v>
      </c>
      <c r="D943" s="667" t="s">
        <v>5499</v>
      </c>
      <c r="E943" s="666" t="s">
        <v>5500</v>
      </c>
      <c r="F943" s="667" t="s">
        <v>5501</v>
      </c>
      <c r="G943" s="666" t="s">
        <v>4965</v>
      </c>
      <c r="H943" s="666" t="s">
        <v>4966</v>
      </c>
      <c r="I943" s="668">
        <v>856.65</v>
      </c>
      <c r="J943" s="668">
        <v>2</v>
      </c>
      <c r="K943" s="669">
        <v>1713.3</v>
      </c>
    </row>
    <row r="944" spans="1:11" ht="14.4" customHeight="1" x14ac:dyDescent="0.3">
      <c r="A944" s="664" t="s">
        <v>548</v>
      </c>
      <c r="B944" s="665" t="s">
        <v>549</v>
      </c>
      <c r="C944" s="666" t="s">
        <v>3306</v>
      </c>
      <c r="D944" s="667" t="s">
        <v>5499</v>
      </c>
      <c r="E944" s="666" t="s">
        <v>5500</v>
      </c>
      <c r="F944" s="667" t="s">
        <v>5501</v>
      </c>
      <c r="G944" s="666" t="s">
        <v>4967</v>
      </c>
      <c r="H944" s="666" t="s">
        <v>4968</v>
      </c>
      <c r="I944" s="668">
        <v>1856.1000000000001</v>
      </c>
      <c r="J944" s="668">
        <v>6</v>
      </c>
      <c r="K944" s="669">
        <v>11136.6</v>
      </c>
    </row>
    <row r="945" spans="1:11" ht="14.4" customHeight="1" x14ac:dyDescent="0.3">
      <c r="A945" s="664" t="s">
        <v>548</v>
      </c>
      <c r="B945" s="665" t="s">
        <v>549</v>
      </c>
      <c r="C945" s="666" t="s">
        <v>3306</v>
      </c>
      <c r="D945" s="667" t="s">
        <v>5499</v>
      </c>
      <c r="E945" s="666" t="s">
        <v>5500</v>
      </c>
      <c r="F945" s="667" t="s">
        <v>5501</v>
      </c>
      <c r="G945" s="666" t="s">
        <v>4969</v>
      </c>
      <c r="H945" s="666" t="s">
        <v>4970</v>
      </c>
      <c r="I945" s="668">
        <v>1184.82</v>
      </c>
      <c r="J945" s="668">
        <v>4</v>
      </c>
      <c r="K945" s="669">
        <v>4739.28</v>
      </c>
    </row>
    <row r="946" spans="1:11" ht="14.4" customHeight="1" x14ac:dyDescent="0.3">
      <c r="A946" s="664" t="s">
        <v>548</v>
      </c>
      <c r="B946" s="665" t="s">
        <v>549</v>
      </c>
      <c r="C946" s="666" t="s">
        <v>3306</v>
      </c>
      <c r="D946" s="667" t="s">
        <v>5499</v>
      </c>
      <c r="E946" s="666" t="s">
        <v>5500</v>
      </c>
      <c r="F946" s="667" t="s">
        <v>5501</v>
      </c>
      <c r="G946" s="666" t="s">
        <v>4971</v>
      </c>
      <c r="H946" s="666" t="s">
        <v>4972</v>
      </c>
      <c r="I946" s="668">
        <v>1572.5075000000002</v>
      </c>
      <c r="J946" s="668">
        <v>4</v>
      </c>
      <c r="K946" s="669">
        <v>6290.0300000000007</v>
      </c>
    </row>
    <row r="947" spans="1:11" ht="14.4" customHeight="1" x14ac:dyDescent="0.3">
      <c r="A947" s="664" t="s">
        <v>548</v>
      </c>
      <c r="B947" s="665" t="s">
        <v>549</v>
      </c>
      <c r="C947" s="666" t="s">
        <v>3306</v>
      </c>
      <c r="D947" s="667" t="s">
        <v>5499</v>
      </c>
      <c r="E947" s="666" t="s">
        <v>5500</v>
      </c>
      <c r="F947" s="667" t="s">
        <v>5501</v>
      </c>
      <c r="G947" s="666" t="s">
        <v>4973</v>
      </c>
      <c r="H947" s="666" t="s">
        <v>4974</v>
      </c>
      <c r="I947" s="668">
        <v>1170.72</v>
      </c>
      <c r="J947" s="668">
        <v>1</v>
      </c>
      <c r="K947" s="669">
        <v>1170.72</v>
      </c>
    </row>
    <row r="948" spans="1:11" ht="14.4" customHeight="1" x14ac:dyDescent="0.3">
      <c r="A948" s="664" t="s">
        <v>548</v>
      </c>
      <c r="B948" s="665" t="s">
        <v>549</v>
      </c>
      <c r="C948" s="666" t="s">
        <v>3306</v>
      </c>
      <c r="D948" s="667" t="s">
        <v>5499</v>
      </c>
      <c r="E948" s="666" t="s">
        <v>5500</v>
      </c>
      <c r="F948" s="667" t="s">
        <v>5501</v>
      </c>
      <c r="G948" s="666" t="s">
        <v>4975</v>
      </c>
      <c r="H948" s="666" t="s">
        <v>4976</v>
      </c>
      <c r="I948" s="668">
        <v>8682.42</v>
      </c>
      <c r="J948" s="668">
        <v>3</v>
      </c>
      <c r="K948" s="669">
        <v>26047.260000000002</v>
      </c>
    </row>
    <row r="949" spans="1:11" ht="14.4" customHeight="1" x14ac:dyDescent="0.3">
      <c r="A949" s="664" t="s">
        <v>548</v>
      </c>
      <c r="B949" s="665" t="s">
        <v>549</v>
      </c>
      <c r="C949" s="666" t="s">
        <v>3306</v>
      </c>
      <c r="D949" s="667" t="s">
        <v>5499</v>
      </c>
      <c r="E949" s="666" t="s">
        <v>5500</v>
      </c>
      <c r="F949" s="667" t="s">
        <v>5501</v>
      </c>
      <c r="G949" s="666" t="s">
        <v>4977</v>
      </c>
      <c r="H949" s="666" t="s">
        <v>4978</v>
      </c>
      <c r="I949" s="668">
        <v>809</v>
      </c>
      <c r="J949" s="668">
        <v>2</v>
      </c>
      <c r="K949" s="669">
        <v>1618</v>
      </c>
    </row>
    <row r="950" spans="1:11" ht="14.4" customHeight="1" x14ac:dyDescent="0.3">
      <c r="A950" s="664" t="s">
        <v>548</v>
      </c>
      <c r="B950" s="665" t="s">
        <v>549</v>
      </c>
      <c r="C950" s="666" t="s">
        <v>3306</v>
      </c>
      <c r="D950" s="667" t="s">
        <v>5499</v>
      </c>
      <c r="E950" s="666" t="s">
        <v>5500</v>
      </c>
      <c r="F950" s="667" t="s">
        <v>5501</v>
      </c>
      <c r="G950" s="666" t="s">
        <v>4979</v>
      </c>
      <c r="H950" s="666" t="s">
        <v>4980</v>
      </c>
      <c r="I950" s="668">
        <v>3859.1949999999997</v>
      </c>
      <c r="J950" s="668">
        <v>2</v>
      </c>
      <c r="K950" s="669">
        <v>7718.3899999999994</v>
      </c>
    </row>
    <row r="951" spans="1:11" ht="14.4" customHeight="1" x14ac:dyDescent="0.3">
      <c r="A951" s="664" t="s">
        <v>548</v>
      </c>
      <c r="B951" s="665" t="s">
        <v>549</v>
      </c>
      <c r="C951" s="666" t="s">
        <v>3306</v>
      </c>
      <c r="D951" s="667" t="s">
        <v>5499</v>
      </c>
      <c r="E951" s="666" t="s">
        <v>5500</v>
      </c>
      <c r="F951" s="667" t="s">
        <v>5501</v>
      </c>
      <c r="G951" s="666" t="s">
        <v>4981</v>
      </c>
      <c r="H951" s="666" t="s">
        <v>4982</v>
      </c>
      <c r="I951" s="668">
        <v>5485.39</v>
      </c>
      <c r="J951" s="668">
        <v>1</v>
      </c>
      <c r="K951" s="669">
        <v>5485.39</v>
      </c>
    </row>
    <row r="952" spans="1:11" ht="14.4" customHeight="1" x14ac:dyDescent="0.3">
      <c r="A952" s="664" t="s">
        <v>548</v>
      </c>
      <c r="B952" s="665" t="s">
        <v>549</v>
      </c>
      <c r="C952" s="666" t="s">
        <v>3306</v>
      </c>
      <c r="D952" s="667" t="s">
        <v>5499</v>
      </c>
      <c r="E952" s="666" t="s">
        <v>5500</v>
      </c>
      <c r="F952" s="667" t="s">
        <v>5501</v>
      </c>
      <c r="G952" s="666" t="s">
        <v>4983</v>
      </c>
      <c r="H952" s="666" t="s">
        <v>4984</v>
      </c>
      <c r="I952" s="668">
        <v>8268.7099999999991</v>
      </c>
      <c r="J952" s="668">
        <v>1</v>
      </c>
      <c r="K952" s="669">
        <v>8268.7099999999991</v>
      </c>
    </row>
    <row r="953" spans="1:11" ht="14.4" customHeight="1" x14ac:dyDescent="0.3">
      <c r="A953" s="664" t="s">
        <v>548</v>
      </c>
      <c r="B953" s="665" t="s">
        <v>549</v>
      </c>
      <c r="C953" s="666" t="s">
        <v>3306</v>
      </c>
      <c r="D953" s="667" t="s">
        <v>5499</v>
      </c>
      <c r="E953" s="666" t="s">
        <v>5500</v>
      </c>
      <c r="F953" s="667" t="s">
        <v>5501</v>
      </c>
      <c r="G953" s="666" t="s">
        <v>4985</v>
      </c>
      <c r="H953" s="666" t="s">
        <v>4986</v>
      </c>
      <c r="I953" s="668">
        <v>9573.76</v>
      </c>
      <c r="J953" s="668">
        <v>1</v>
      </c>
      <c r="K953" s="669">
        <v>9573.76</v>
      </c>
    </row>
    <row r="954" spans="1:11" ht="14.4" customHeight="1" x14ac:dyDescent="0.3">
      <c r="A954" s="664" t="s">
        <v>548</v>
      </c>
      <c r="B954" s="665" t="s">
        <v>549</v>
      </c>
      <c r="C954" s="666" t="s">
        <v>3306</v>
      </c>
      <c r="D954" s="667" t="s">
        <v>5499</v>
      </c>
      <c r="E954" s="666" t="s">
        <v>5500</v>
      </c>
      <c r="F954" s="667" t="s">
        <v>5501</v>
      </c>
      <c r="G954" s="666" t="s">
        <v>4987</v>
      </c>
      <c r="H954" s="666" t="s">
        <v>4988</v>
      </c>
      <c r="I954" s="668">
        <v>1411.2</v>
      </c>
      <c r="J954" s="668">
        <v>1</v>
      </c>
      <c r="K954" s="669">
        <v>1411.2</v>
      </c>
    </row>
    <row r="955" spans="1:11" ht="14.4" customHeight="1" x14ac:dyDescent="0.3">
      <c r="A955" s="664" t="s">
        <v>548</v>
      </c>
      <c r="B955" s="665" t="s">
        <v>549</v>
      </c>
      <c r="C955" s="666" t="s">
        <v>3306</v>
      </c>
      <c r="D955" s="667" t="s">
        <v>5499</v>
      </c>
      <c r="E955" s="666" t="s">
        <v>5500</v>
      </c>
      <c r="F955" s="667" t="s">
        <v>5501</v>
      </c>
      <c r="G955" s="666" t="s">
        <v>4989</v>
      </c>
      <c r="H955" s="666" t="s">
        <v>4990</v>
      </c>
      <c r="I955" s="668">
        <v>809</v>
      </c>
      <c r="J955" s="668">
        <v>1</v>
      </c>
      <c r="K955" s="669">
        <v>809</v>
      </c>
    </row>
    <row r="956" spans="1:11" ht="14.4" customHeight="1" x14ac:dyDescent="0.3">
      <c r="A956" s="664" t="s">
        <v>548</v>
      </c>
      <c r="B956" s="665" t="s">
        <v>549</v>
      </c>
      <c r="C956" s="666" t="s">
        <v>3306</v>
      </c>
      <c r="D956" s="667" t="s">
        <v>5499</v>
      </c>
      <c r="E956" s="666" t="s">
        <v>5500</v>
      </c>
      <c r="F956" s="667" t="s">
        <v>5501</v>
      </c>
      <c r="G956" s="666" t="s">
        <v>4991</v>
      </c>
      <c r="H956" s="666" t="s">
        <v>4992</v>
      </c>
      <c r="I956" s="668">
        <v>2005.7649999999999</v>
      </c>
      <c r="J956" s="668">
        <v>2</v>
      </c>
      <c r="K956" s="669">
        <v>4011.5299999999997</v>
      </c>
    </row>
    <row r="957" spans="1:11" ht="14.4" customHeight="1" x14ac:dyDescent="0.3">
      <c r="A957" s="664" t="s">
        <v>548</v>
      </c>
      <c r="B957" s="665" t="s">
        <v>549</v>
      </c>
      <c r="C957" s="666" t="s">
        <v>3306</v>
      </c>
      <c r="D957" s="667" t="s">
        <v>5499</v>
      </c>
      <c r="E957" s="666" t="s">
        <v>5500</v>
      </c>
      <c r="F957" s="667" t="s">
        <v>5501</v>
      </c>
      <c r="G957" s="666" t="s">
        <v>4993</v>
      </c>
      <c r="H957" s="666" t="s">
        <v>4994</v>
      </c>
      <c r="I957" s="668">
        <v>1739.28</v>
      </c>
      <c r="J957" s="668">
        <v>1</v>
      </c>
      <c r="K957" s="669">
        <v>1739.28</v>
      </c>
    </row>
    <row r="958" spans="1:11" ht="14.4" customHeight="1" x14ac:dyDescent="0.3">
      <c r="A958" s="664" t="s">
        <v>548</v>
      </c>
      <c r="B958" s="665" t="s">
        <v>549</v>
      </c>
      <c r="C958" s="666" t="s">
        <v>3306</v>
      </c>
      <c r="D958" s="667" t="s">
        <v>5499</v>
      </c>
      <c r="E958" s="666" t="s">
        <v>5500</v>
      </c>
      <c r="F958" s="667" t="s">
        <v>5501</v>
      </c>
      <c r="G958" s="666" t="s">
        <v>4995</v>
      </c>
      <c r="H958" s="666" t="s">
        <v>4996</v>
      </c>
      <c r="I958" s="668">
        <v>809.01</v>
      </c>
      <c r="J958" s="668">
        <v>1</v>
      </c>
      <c r="K958" s="669">
        <v>809.01</v>
      </c>
    </row>
    <row r="959" spans="1:11" ht="14.4" customHeight="1" x14ac:dyDescent="0.3">
      <c r="A959" s="664" t="s">
        <v>548</v>
      </c>
      <c r="B959" s="665" t="s">
        <v>549</v>
      </c>
      <c r="C959" s="666" t="s">
        <v>3306</v>
      </c>
      <c r="D959" s="667" t="s">
        <v>5499</v>
      </c>
      <c r="E959" s="666" t="s">
        <v>5500</v>
      </c>
      <c r="F959" s="667" t="s">
        <v>5501</v>
      </c>
      <c r="G959" s="666" t="s">
        <v>4997</v>
      </c>
      <c r="H959" s="666" t="s">
        <v>4998</v>
      </c>
      <c r="I959" s="668">
        <v>809.01</v>
      </c>
      <c r="J959" s="668">
        <v>1</v>
      </c>
      <c r="K959" s="669">
        <v>809.01</v>
      </c>
    </row>
    <row r="960" spans="1:11" ht="14.4" customHeight="1" x14ac:dyDescent="0.3">
      <c r="A960" s="664" t="s">
        <v>548</v>
      </c>
      <c r="B960" s="665" t="s">
        <v>549</v>
      </c>
      <c r="C960" s="666" t="s">
        <v>3306</v>
      </c>
      <c r="D960" s="667" t="s">
        <v>5499</v>
      </c>
      <c r="E960" s="666" t="s">
        <v>5500</v>
      </c>
      <c r="F960" s="667" t="s">
        <v>5501</v>
      </c>
      <c r="G960" s="666" t="s">
        <v>4999</v>
      </c>
      <c r="H960" s="666" t="s">
        <v>5000</v>
      </c>
      <c r="I960" s="668">
        <v>809.01</v>
      </c>
      <c r="J960" s="668">
        <v>1</v>
      </c>
      <c r="K960" s="669">
        <v>809.01</v>
      </c>
    </row>
    <row r="961" spans="1:11" ht="14.4" customHeight="1" x14ac:dyDescent="0.3">
      <c r="A961" s="664" t="s">
        <v>548</v>
      </c>
      <c r="B961" s="665" t="s">
        <v>549</v>
      </c>
      <c r="C961" s="666" t="s">
        <v>3306</v>
      </c>
      <c r="D961" s="667" t="s">
        <v>5499</v>
      </c>
      <c r="E961" s="666" t="s">
        <v>5500</v>
      </c>
      <c r="F961" s="667" t="s">
        <v>5501</v>
      </c>
      <c r="G961" s="666" t="s">
        <v>5001</v>
      </c>
      <c r="H961" s="666" t="s">
        <v>5002</v>
      </c>
      <c r="I961" s="668">
        <v>448.37</v>
      </c>
      <c r="J961" s="668">
        <v>1</v>
      </c>
      <c r="K961" s="669">
        <v>448.37</v>
      </c>
    </row>
    <row r="962" spans="1:11" ht="14.4" customHeight="1" x14ac:dyDescent="0.3">
      <c r="A962" s="664" t="s">
        <v>548</v>
      </c>
      <c r="B962" s="665" t="s">
        <v>549</v>
      </c>
      <c r="C962" s="666" t="s">
        <v>3306</v>
      </c>
      <c r="D962" s="667" t="s">
        <v>5499</v>
      </c>
      <c r="E962" s="666" t="s">
        <v>5500</v>
      </c>
      <c r="F962" s="667" t="s">
        <v>5501</v>
      </c>
      <c r="G962" s="666" t="s">
        <v>5003</v>
      </c>
      <c r="H962" s="666" t="s">
        <v>5004</v>
      </c>
      <c r="I962" s="668">
        <v>856.65</v>
      </c>
      <c r="J962" s="668">
        <v>1</v>
      </c>
      <c r="K962" s="669">
        <v>856.65</v>
      </c>
    </row>
    <row r="963" spans="1:11" ht="14.4" customHeight="1" x14ac:dyDescent="0.3">
      <c r="A963" s="664" t="s">
        <v>548</v>
      </c>
      <c r="B963" s="665" t="s">
        <v>549</v>
      </c>
      <c r="C963" s="666" t="s">
        <v>3306</v>
      </c>
      <c r="D963" s="667" t="s">
        <v>5499</v>
      </c>
      <c r="E963" s="666" t="s">
        <v>5500</v>
      </c>
      <c r="F963" s="667" t="s">
        <v>5501</v>
      </c>
      <c r="G963" s="666" t="s">
        <v>5005</v>
      </c>
      <c r="H963" s="666" t="s">
        <v>5006</v>
      </c>
      <c r="I963" s="668">
        <v>9573.7000000000007</v>
      </c>
      <c r="J963" s="668">
        <v>1</v>
      </c>
      <c r="K963" s="669">
        <v>9573.7000000000007</v>
      </c>
    </row>
    <row r="964" spans="1:11" ht="14.4" customHeight="1" x14ac:dyDescent="0.3">
      <c r="A964" s="664" t="s">
        <v>548</v>
      </c>
      <c r="B964" s="665" t="s">
        <v>549</v>
      </c>
      <c r="C964" s="666" t="s">
        <v>3306</v>
      </c>
      <c r="D964" s="667" t="s">
        <v>5499</v>
      </c>
      <c r="E964" s="666" t="s">
        <v>5500</v>
      </c>
      <c r="F964" s="667" t="s">
        <v>5501</v>
      </c>
      <c r="G964" s="666" t="s">
        <v>5007</v>
      </c>
      <c r="H964" s="666" t="s">
        <v>5008</v>
      </c>
      <c r="I964" s="668">
        <v>9573.7000000000007</v>
      </c>
      <c r="J964" s="668">
        <v>1</v>
      </c>
      <c r="K964" s="669">
        <v>9573.7000000000007</v>
      </c>
    </row>
    <row r="965" spans="1:11" ht="14.4" customHeight="1" x14ac:dyDescent="0.3">
      <c r="A965" s="664" t="s">
        <v>548</v>
      </c>
      <c r="B965" s="665" t="s">
        <v>549</v>
      </c>
      <c r="C965" s="666" t="s">
        <v>3306</v>
      </c>
      <c r="D965" s="667" t="s">
        <v>5499</v>
      </c>
      <c r="E965" s="666" t="s">
        <v>5500</v>
      </c>
      <c r="F965" s="667" t="s">
        <v>5501</v>
      </c>
      <c r="G965" s="666" t="s">
        <v>5009</v>
      </c>
      <c r="H965" s="666" t="s">
        <v>5010</v>
      </c>
      <c r="I965" s="668">
        <v>10096.799999999999</v>
      </c>
      <c r="J965" s="668">
        <v>1</v>
      </c>
      <c r="K965" s="669">
        <v>10096.799999999999</v>
      </c>
    </row>
    <row r="966" spans="1:11" ht="14.4" customHeight="1" x14ac:dyDescent="0.3">
      <c r="A966" s="664" t="s">
        <v>548</v>
      </c>
      <c r="B966" s="665" t="s">
        <v>549</v>
      </c>
      <c r="C966" s="666" t="s">
        <v>3306</v>
      </c>
      <c r="D966" s="667" t="s">
        <v>5499</v>
      </c>
      <c r="E966" s="666" t="s">
        <v>5500</v>
      </c>
      <c r="F966" s="667" t="s">
        <v>5501</v>
      </c>
      <c r="G966" s="666" t="s">
        <v>5011</v>
      </c>
      <c r="H966" s="666" t="s">
        <v>5012</v>
      </c>
      <c r="I966" s="668">
        <v>205.79</v>
      </c>
      <c r="J966" s="668">
        <v>1</v>
      </c>
      <c r="K966" s="669">
        <v>205.79</v>
      </c>
    </row>
    <row r="967" spans="1:11" ht="14.4" customHeight="1" x14ac:dyDescent="0.3">
      <c r="A967" s="664" t="s">
        <v>548</v>
      </c>
      <c r="B967" s="665" t="s">
        <v>549</v>
      </c>
      <c r="C967" s="666" t="s">
        <v>3306</v>
      </c>
      <c r="D967" s="667" t="s">
        <v>5499</v>
      </c>
      <c r="E967" s="666" t="s">
        <v>5500</v>
      </c>
      <c r="F967" s="667" t="s">
        <v>5501</v>
      </c>
      <c r="G967" s="666" t="s">
        <v>5013</v>
      </c>
      <c r="H967" s="666" t="s">
        <v>5014</v>
      </c>
      <c r="I967" s="668">
        <v>3510.28</v>
      </c>
      <c r="J967" s="668">
        <v>2</v>
      </c>
      <c r="K967" s="669">
        <v>7020.56</v>
      </c>
    </row>
    <row r="968" spans="1:11" ht="14.4" customHeight="1" x14ac:dyDescent="0.3">
      <c r="A968" s="664" t="s">
        <v>548</v>
      </c>
      <c r="B968" s="665" t="s">
        <v>549</v>
      </c>
      <c r="C968" s="666" t="s">
        <v>3306</v>
      </c>
      <c r="D968" s="667" t="s">
        <v>5499</v>
      </c>
      <c r="E968" s="666" t="s">
        <v>5500</v>
      </c>
      <c r="F968" s="667" t="s">
        <v>5501</v>
      </c>
      <c r="G968" s="666" t="s">
        <v>5015</v>
      </c>
      <c r="H968" s="666" t="s">
        <v>5016</v>
      </c>
      <c r="I968" s="668">
        <v>411.55</v>
      </c>
      <c r="J968" s="668">
        <v>3</v>
      </c>
      <c r="K968" s="669">
        <v>1234.6600000000001</v>
      </c>
    </row>
    <row r="969" spans="1:11" ht="14.4" customHeight="1" x14ac:dyDescent="0.3">
      <c r="A969" s="664" t="s">
        <v>548</v>
      </c>
      <c r="B969" s="665" t="s">
        <v>549</v>
      </c>
      <c r="C969" s="666" t="s">
        <v>3306</v>
      </c>
      <c r="D969" s="667" t="s">
        <v>5499</v>
      </c>
      <c r="E969" s="666" t="s">
        <v>5500</v>
      </c>
      <c r="F969" s="667" t="s">
        <v>5501</v>
      </c>
      <c r="G969" s="666" t="s">
        <v>5017</v>
      </c>
      <c r="H969" s="666" t="s">
        <v>5018</v>
      </c>
      <c r="I969" s="668">
        <v>9028.99</v>
      </c>
      <c r="J969" s="668">
        <v>1</v>
      </c>
      <c r="K969" s="669">
        <v>9028.99</v>
      </c>
    </row>
    <row r="970" spans="1:11" ht="14.4" customHeight="1" x14ac:dyDescent="0.3">
      <c r="A970" s="664" t="s">
        <v>548</v>
      </c>
      <c r="B970" s="665" t="s">
        <v>549</v>
      </c>
      <c r="C970" s="666" t="s">
        <v>3306</v>
      </c>
      <c r="D970" s="667" t="s">
        <v>5499</v>
      </c>
      <c r="E970" s="666" t="s">
        <v>5500</v>
      </c>
      <c r="F970" s="667" t="s">
        <v>5501</v>
      </c>
      <c r="G970" s="666" t="s">
        <v>5019</v>
      </c>
      <c r="H970" s="666" t="s">
        <v>5020</v>
      </c>
      <c r="I970" s="668">
        <v>8682.4</v>
      </c>
      <c r="J970" s="668">
        <v>1</v>
      </c>
      <c r="K970" s="669">
        <v>8682.4</v>
      </c>
    </row>
    <row r="971" spans="1:11" ht="14.4" customHeight="1" x14ac:dyDescent="0.3">
      <c r="A971" s="664" t="s">
        <v>548</v>
      </c>
      <c r="B971" s="665" t="s">
        <v>549</v>
      </c>
      <c r="C971" s="666" t="s">
        <v>3306</v>
      </c>
      <c r="D971" s="667" t="s">
        <v>5499</v>
      </c>
      <c r="E971" s="666" t="s">
        <v>5500</v>
      </c>
      <c r="F971" s="667" t="s">
        <v>5501</v>
      </c>
      <c r="G971" s="666" t="s">
        <v>5021</v>
      </c>
      <c r="H971" s="666" t="s">
        <v>5022</v>
      </c>
      <c r="I971" s="668">
        <v>809</v>
      </c>
      <c r="J971" s="668">
        <v>2</v>
      </c>
      <c r="K971" s="669">
        <v>1618.01</v>
      </c>
    </row>
    <row r="972" spans="1:11" ht="14.4" customHeight="1" x14ac:dyDescent="0.3">
      <c r="A972" s="664" t="s">
        <v>548</v>
      </c>
      <c r="B972" s="665" t="s">
        <v>549</v>
      </c>
      <c r="C972" s="666" t="s">
        <v>3306</v>
      </c>
      <c r="D972" s="667" t="s">
        <v>5499</v>
      </c>
      <c r="E972" s="666" t="s">
        <v>5500</v>
      </c>
      <c r="F972" s="667" t="s">
        <v>5501</v>
      </c>
      <c r="G972" s="666" t="s">
        <v>5023</v>
      </c>
      <c r="H972" s="666" t="s">
        <v>5024</v>
      </c>
      <c r="I972" s="668">
        <v>809</v>
      </c>
      <c r="J972" s="668">
        <v>2</v>
      </c>
      <c r="K972" s="669">
        <v>1618</v>
      </c>
    </row>
    <row r="973" spans="1:11" ht="14.4" customHeight="1" x14ac:dyDescent="0.3">
      <c r="A973" s="664" t="s">
        <v>548</v>
      </c>
      <c r="B973" s="665" t="s">
        <v>549</v>
      </c>
      <c r="C973" s="666" t="s">
        <v>3306</v>
      </c>
      <c r="D973" s="667" t="s">
        <v>5499</v>
      </c>
      <c r="E973" s="666" t="s">
        <v>5500</v>
      </c>
      <c r="F973" s="667" t="s">
        <v>5501</v>
      </c>
      <c r="G973" s="666" t="s">
        <v>5025</v>
      </c>
      <c r="H973" s="666" t="s">
        <v>5026</v>
      </c>
      <c r="I973" s="668">
        <v>217.685</v>
      </c>
      <c r="J973" s="668">
        <v>7</v>
      </c>
      <c r="K973" s="669">
        <v>1523.76</v>
      </c>
    </row>
    <row r="974" spans="1:11" ht="14.4" customHeight="1" x14ac:dyDescent="0.3">
      <c r="A974" s="664" t="s">
        <v>548</v>
      </c>
      <c r="B974" s="665" t="s">
        <v>549</v>
      </c>
      <c r="C974" s="666" t="s">
        <v>3306</v>
      </c>
      <c r="D974" s="667" t="s">
        <v>5499</v>
      </c>
      <c r="E974" s="666" t="s">
        <v>5500</v>
      </c>
      <c r="F974" s="667" t="s">
        <v>5501</v>
      </c>
      <c r="G974" s="666" t="s">
        <v>5027</v>
      </c>
      <c r="H974" s="666" t="s">
        <v>5028</v>
      </c>
      <c r="I974" s="668">
        <v>8757.6049999999996</v>
      </c>
      <c r="J974" s="668">
        <v>2</v>
      </c>
      <c r="K974" s="669">
        <v>17515.21</v>
      </c>
    </row>
    <row r="975" spans="1:11" ht="14.4" customHeight="1" x14ac:dyDescent="0.3">
      <c r="A975" s="664" t="s">
        <v>548</v>
      </c>
      <c r="B975" s="665" t="s">
        <v>549</v>
      </c>
      <c r="C975" s="666" t="s">
        <v>3306</v>
      </c>
      <c r="D975" s="667" t="s">
        <v>5499</v>
      </c>
      <c r="E975" s="666" t="s">
        <v>5500</v>
      </c>
      <c r="F975" s="667" t="s">
        <v>5501</v>
      </c>
      <c r="G975" s="666" t="s">
        <v>5029</v>
      </c>
      <c r="H975" s="666" t="s">
        <v>5030</v>
      </c>
      <c r="I975" s="668">
        <v>19678.8</v>
      </c>
      <c r="J975" s="668">
        <v>1</v>
      </c>
      <c r="K975" s="669">
        <v>19678.8</v>
      </c>
    </row>
    <row r="976" spans="1:11" ht="14.4" customHeight="1" x14ac:dyDescent="0.3">
      <c r="A976" s="664" t="s">
        <v>548</v>
      </c>
      <c r="B976" s="665" t="s">
        <v>549</v>
      </c>
      <c r="C976" s="666" t="s">
        <v>3306</v>
      </c>
      <c r="D976" s="667" t="s">
        <v>5499</v>
      </c>
      <c r="E976" s="666" t="s">
        <v>5500</v>
      </c>
      <c r="F976" s="667" t="s">
        <v>5501</v>
      </c>
      <c r="G976" s="666" t="s">
        <v>5031</v>
      </c>
      <c r="H976" s="666" t="s">
        <v>5032</v>
      </c>
      <c r="I976" s="668">
        <v>1242</v>
      </c>
      <c r="J976" s="668">
        <v>1</v>
      </c>
      <c r="K976" s="669">
        <v>1242</v>
      </c>
    </row>
    <row r="977" spans="1:11" ht="14.4" customHeight="1" x14ac:dyDescent="0.3">
      <c r="A977" s="664" t="s">
        <v>548</v>
      </c>
      <c r="B977" s="665" t="s">
        <v>549</v>
      </c>
      <c r="C977" s="666" t="s">
        <v>3306</v>
      </c>
      <c r="D977" s="667" t="s">
        <v>5499</v>
      </c>
      <c r="E977" s="666" t="s">
        <v>5500</v>
      </c>
      <c r="F977" s="667" t="s">
        <v>5501</v>
      </c>
      <c r="G977" s="666" t="s">
        <v>5033</v>
      </c>
      <c r="H977" s="666" t="s">
        <v>5034</v>
      </c>
      <c r="I977" s="668">
        <v>4600</v>
      </c>
      <c r="J977" s="668">
        <v>3</v>
      </c>
      <c r="K977" s="669">
        <v>13800</v>
      </c>
    </row>
    <row r="978" spans="1:11" ht="14.4" customHeight="1" x14ac:dyDescent="0.3">
      <c r="A978" s="664" t="s">
        <v>548</v>
      </c>
      <c r="B978" s="665" t="s">
        <v>549</v>
      </c>
      <c r="C978" s="666" t="s">
        <v>3306</v>
      </c>
      <c r="D978" s="667" t="s">
        <v>5499</v>
      </c>
      <c r="E978" s="666" t="s">
        <v>5500</v>
      </c>
      <c r="F978" s="667" t="s">
        <v>5501</v>
      </c>
      <c r="G978" s="666" t="s">
        <v>5035</v>
      </c>
      <c r="H978" s="666" t="s">
        <v>5036</v>
      </c>
      <c r="I978" s="668">
        <v>576.15</v>
      </c>
      <c r="J978" s="668">
        <v>1</v>
      </c>
      <c r="K978" s="669">
        <v>576.15</v>
      </c>
    </row>
    <row r="979" spans="1:11" ht="14.4" customHeight="1" x14ac:dyDescent="0.3">
      <c r="A979" s="664" t="s">
        <v>548</v>
      </c>
      <c r="B979" s="665" t="s">
        <v>549</v>
      </c>
      <c r="C979" s="666" t="s">
        <v>3306</v>
      </c>
      <c r="D979" s="667" t="s">
        <v>5499</v>
      </c>
      <c r="E979" s="666" t="s">
        <v>5500</v>
      </c>
      <c r="F979" s="667" t="s">
        <v>5501</v>
      </c>
      <c r="G979" s="666" t="s">
        <v>5037</v>
      </c>
      <c r="H979" s="666" t="s">
        <v>5038</v>
      </c>
      <c r="I979" s="668">
        <v>1689.4749999999999</v>
      </c>
      <c r="J979" s="668">
        <v>6</v>
      </c>
      <c r="K979" s="669">
        <v>10136.86</v>
      </c>
    </row>
    <row r="980" spans="1:11" ht="14.4" customHeight="1" x14ac:dyDescent="0.3">
      <c r="A980" s="664" t="s">
        <v>548</v>
      </c>
      <c r="B980" s="665" t="s">
        <v>549</v>
      </c>
      <c r="C980" s="666" t="s">
        <v>3306</v>
      </c>
      <c r="D980" s="667" t="s">
        <v>5499</v>
      </c>
      <c r="E980" s="666" t="s">
        <v>5500</v>
      </c>
      <c r="F980" s="667" t="s">
        <v>5501</v>
      </c>
      <c r="G980" s="666" t="s">
        <v>5039</v>
      </c>
      <c r="H980" s="666" t="s">
        <v>5040</v>
      </c>
      <c r="I980" s="668">
        <v>1009.36</v>
      </c>
      <c r="J980" s="668">
        <v>2</v>
      </c>
      <c r="K980" s="669">
        <v>2018.72</v>
      </c>
    </row>
    <row r="981" spans="1:11" ht="14.4" customHeight="1" x14ac:dyDescent="0.3">
      <c r="A981" s="664" t="s">
        <v>548</v>
      </c>
      <c r="B981" s="665" t="s">
        <v>549</v>
      </c>
      <c r="C981" s="666" t="s">
        <v>3306</v>
      </c>
      <c r="D981" s="667" t="s">
        <v>5499</v>
      </c>
      <c r="E981" s="666" t="s">
        <v>5500</v>
      </c>
      <c r="F981" s="667" t="s">
        <v>5501</v>
      </c>
      <c r="G981" s="666" t="s">
        <v>5041</v>
      </c>
      <c r="H981" s="666" t="s">
        <v>5042</v>
      </c>
      <c r="I981" s="668">
        <v>1009.4</v>
      </c>
      <c r="J981" s="668">
        <v>2</v>
      </c>
      <c r="K981" s="669">
        <v>2018.8</v>
      </c>
    </row>
    <row r="982" spans="1:11" ht="14.4" customHeight="1" x14ac:dyDescent="0.3">
      <c r="A982" s="664" t="s">
        <v>548</v>
      </c>
      <c r="B982" s="665" t="s">
        <v>549</v>
      </c>
      <c r="C982" s="666" t="s">
        <v>3306</v>
      </c>
      <c r="D982" s="667" t="s">
        <v>5499</v>
      </c>
      <c r="E982" s="666" t="s">
        <v>5500</v>
      </c>
      <c r="F982" s="667" t="s">
        <v>5501</v>
      </c>
      <c r="G982" s="666" t="s">
        <v>5043</v>
      </c>
      <c r="H982" s="666" t="s">
        <v>5044</v>
      </c>
      <c r="I982" s="668">
        <v>1184.8</v>
      </c>
      <c r="J982" s="668">
        <v>1</v>
      </c>
      <c r="K982" s="669">
        <v>1184.8</v>
      </c>
    </row>
    <row r="983" spans="1:11" ht="14.4" customHeight="1" x14ac:dyDescent="0.3">
      <c r="A983" s="664" t="s">
        <v>548</v>
      </c>
      <c r="B983" s="665" t="s">
        <v>549</v>
      </c>
      <c r="C983" s="666" t="s">
        <v>3306</v>
      </c>
      <c r="D983" s="667" t="s">
        <v>5499</v>
      </c>
      <c r="E983" s="666" t="s">
        <v>5500</v>
      </c>
      <c r="F983" s="667" t="s">
        <v>5501</v>
      </c>
      <c r="G983" s="666" t="s">
        <v>5045</v>
      </c>
      <c r="H983" s="666" t="s">
        <v>5046</v>
      </c>
      <c r="I983" s="668">
        <v>576.13</v>
      </c>
      <c r="J983" s="668">
        <v>1</v>
      </c>
      <c r="K983" s="669">
        <v>576.13</v>
      </c>
    </row>
    <row r="984" spans="1:11" ht="14.4" customHeight="1" x14ac:dyDescent="0.3">
      <c r="A984" s="664" t="s">
        <v>548</v>
      </c>
      <c r="B984" s="665" t="s">
        <v>549</v>
      </c>
      <c r="C984" s="666" t="s">
        <v>3306</v>
      </c>
      <c r="D984" s="667" t="s">
        <v>5499</v>
      </c>
      <c r="E984" s="666" t="s">
        <v>5500</v>
      </c>
      <c r="F984" s="667" t="s">
        <v>5501</v>
      </c>
      <c r="G984" s="666" t="s">
        <v>5047</v>
      </c>
      <c r="H984" s="666" t="s">
        <v>5048</v>
      </c>
      <c r="I984" s="668">
        <v>1009.36</v>
      </c>
      <c r="J984" s="668">
        <v>1</v>
      </c>
      <c r="K984" s="669">
        <v>1009.36</v>
      </c>
    </row>
    <row r="985" spans="1:11" ht="14.4" customHeight="1" x14ac:dyDescent="0.3">
      <c r="A985" s="664" t="s">
        <v>548</v>
      </c>
      <c r="B985" s="665" t="s">
        <v>549</v>
      </c>
      <c r="C985" s="666" t="s">
        <v>3306</v>
      </c>
      <c r="D985" s="667" t="s">
        <v>5499</v>
      </c>
      <c r="E985" s="666" t="s">
        <v>5500</v>
      </c>
      <c r="F985" s="667" t="s">
        <v>5501</v>
      </c>
      <c r="G985" s="666" t="s">
        <v>5049</v>
      </c>
      <c r="H985" s="666" t="s">
        <v>5050</v>
      </c>
      <c r="I985" s="668">
        <v>527.85</v>
      </c>
      <c r="J985" s="668">
        <v>2</v>
      </c>
      <c r="K985" s="669">
        <v>1055.7</v>
      </c>
    </row>
    <row r="986" spans="1:11" ht="14.4" customHeight="1" x14ac:dyDescent="0.3">
      <c r="A986" s="664" t="s">
        <v>548</v>
      </c>
      <c r="B986" s="665" t="s">
        <v>549</v>
      </c>
      <c r="C986" s="666" t="s">
        <v>3306</v>
      </c>
      <c r="D986" s="667" t="s">
        <v>5499</v>
      </c>
      <c r="E986" s="666" t="s">
        <v>5500</v>
      </c>
      <c r="F986" s="667" t="s">
        <v>5501</v>
      </c>
      <c r="G986" s="666" t="s">
        <v>5051</v>
      </c>
      <c r="H986" s="666" t="s">
        <v>5052</v>
      </c>
      <c r="I986" s="668">
        <v>9803.3250000000007</v>
      </c>
      <c r="J986" s="668">
        <v>2</v>
      </c>
      <c r="K986" s="669">
        <v>19606.650000000001</v>
      </c>
    </row>
    <row r="987" spans="1:11" ht="14.4" customHeight="1" x14ac:dyDescent="0.3">
      <c r="A987" s="664" t="s">
        <v>548</v>
      </c>
      <c r="B987" s="665" t="s">
        <v>549</v>
      </c>
      <c r="C987" s="666" t="s">
        <v>3306</v>
      </c>
      <c r="D987" s="667" t="s">
        <v>5499</v>
      </c>
      <c r="E987" s="666" t="s">
        <v>5500</v>
      </c>
      <c r="F987" s="667" t="s">
        <v>5501</v>
      </c>
      <c r="G987" s="666" t="s">
        <v>5053</v>
      </c>
      <c r="H987" s="666" t="s">
        <v>5054</v>
      </c>
      <c r="I987" s="668">
        <v>8390.4</v>
      </c>
      <c r="J987" s="668">
        <v>1</v>
      </c>
      <c r="K987" s="669">
        <v>8390.4</v>
      </c>
    </row>
    <row r="988" spans="1:11" ht="14.4" customHeight="1" x14ac:dyDescent="0.3">
      <c r="A988" s="664" t="s">
        <v>548</v>
      </c>
      <c r="B988" s="665" t="s">
        <v>549</v>
      </c>
      <c r="C988" s="666" t="s">
        <v>3306</v>
      </c>
      <c r="D988" s="667" t="s">
        <v>5499</v>
      </c>
      <c r="E988" s="666" t="s">
        <v>5500</v>
      </c>
      <c r="F988" s="667" t="s">
        <v>5501</v>
      </c>
      <c r="G988" s="666" t="s">
        <v>5055</v>
      </c>
      <c r="H988" s="666" t="s">
        <v>5056</v>
      </c>
      <c r="I988" s="668">
        <v>5175</v>
      </c>
      <c r="J988" s="668">
        <v>1</v>
      </c>
      <c r="K988" s="669">
        <v>5175</v>
      </c>
    </row>
    <row r="989" spans="1:11" ht="14.4" customHeight="1" x14ac:dyDescent="0.3">
      <c r="A989" s="664" t="s">
        <v>548</v>
      </c>
      <c r="B989" s="665" t="s">
        <v>549</v>
      </c>
      <c r="C989" s="666" t="s">
        <v>3306</v>
      </c>
      <c r="D989" s="667" t="s">
        <v>5499</v>
      </c>
      <c r="E989" s="666" t="s">
        <v>5500</v>
      </c>
      <c r="F989" s="667" t="s">
        <v>5501</v>
      </c>
      <c r="G989" s="666" t="s">
        <v>5057</v>
      </c>
      <c r="H989" s="666" t="s">
        <v>5058</v>
      </c>
      <c r="I989" s="668">
        <v>10814.84</v>
      </c>
      <c r="J989" s="668">
        <v>1</v>
      </c>
      <c r="K989" s="669">
        <v>10814.84</v>
      </c>
    </row>
    <row r="990" spans="1:11" ht="14.4" customHeight="1" x14ac:dyDescent="0.3">
      <c r="A990" s="664" t="s">
        <v>548</v>
      </c>
      <c r="B990" s="665" t="s">
        <v>549</v>
      </c>
      <c r="C990" s="666" t="s">
        <v>3306</v>
      </c>
      <c r="D990" s="667" t="s">
        <v>5499</v>
      </c>
      <c r="E990" s="666" t="s">
        <v>5500</v>
      </c>
      <c r="F990" s="667" t="s">
        <v>5501</v>
      </c>
      <c r="G990" s="666" t="s">
        <v>5059</v>
      </c>
      <c r="H990" s="666" t="s">
        <v>5060</v>
      </c>
      <c r="I990" s="668">
        <v>3625.89</v>
      </c>
      <c r="J990" s="668">
        <v>1</v>
      </c>
      <c r="K990" s="669">
        <v>3625.89</v>
      </c>
    </row>
    <row r="991" spans="1:11" ht="14.4" customHeight="1" x14ac:dyDescent="0.3">
      <c r="A991" s="664" t="s">
        <v>548</v>
      </c>
      <c r="B991" s="665" t="s">
        <v>549</v>
      </c>
      <c r="C991" s="666" t="s">
        <v>3306</v>
      </c>
      <c r="D991" s="667" t="s">
        <v>5499</v>
      </c>
      <c r="E991" s="666" t="s">
        <v>5500</v>
      </c>
      <c r="F991" s="667" t="s">
        <v>5501</v>
      </c>
      <c r="G991" s="666" t="s">
        <v>5061</v>
      </c>
      <c r="H991" s="666" t="s">
        <v>5062</v>
      </c>
      <c r="I991" s="668">
        <v>686.63</v>
      </c>
      <c r="J991" s="668">
        <v>2</v>
      </c>
      <c r="K991" s="669">
        <v>1373.26</v>
      </c>
    </row>
    <row r="992" spans="1:11" ht="14.4" customHeight="1" x14ac:dyDescent="0.3">
      <c r="A992" s="664" t="s">
        <v>548</v>
      </c>
      <c r="B992" s="665" t="s">
        <v>549</v>
      </c>
      <c r="C992" s="666" t="s">
        <v>3306</v>
      </c>
      <c r="D992" s="667" t="s">
        <v>5499</v>
      </c>
      <c r="E992" s="666" t="s">
        <v>5500</v>
      </c>
      <c r="F992" s="667" t="s">
        <v>5501</v>
      </c>
      <c r="G992" s="666" t="s">
        <v>5063</v>
      </c>
      <c r="H992" s="666" t="s">
        <v>5064</v>
      </c>
      <c r="I992" s="668">
        <v>9678.76</v>
      </c>
      <c r="J992" s="668">
        <v>1</v>
      </c>
      <c r="K992" s="669">
        <v>9678.76</v>
      </c>
    </row>
    <row r="993" spans="1:11" ht="14.4" customHeight="1" x14ac:dyDescent="0.3">
      <c r="A993" s="664" t="s">
        <v>548</v>
      </c>
      <c r="B993" s="665" t="s">
        <v>549</v>
      </c>
      <c r="C993" s="666" t="s">
        <v>3306</v>
      </c>
      <c r="D993" s="667" t="s">
        <v>5499</v>
      </c>
      <c r="E993" s="666" t="s">
        <v>5500</v>
      </c>
      <c r="F993" s="667" t="s">
        <v>5501</v>
      </c>
      <c r="G993" s="666" t="s">
        <v>5065</v>
      </c>
      <c r="H993" s="666" t="s">
        <v>5066</v>
      </c>
      <c r="I993" s="668">
        <v>2004.5333333333335</v>
      </c>
      <c r="J993" s="668">
        <v>5</v>
      </c>
      <c r="K993" s="669">
        <v>10057.23</v>
      </c>
    </row>
    <row r="994" spans="1:11" ht="14.4" customHeight="1" x14ac:dyDescent="0.3">
      <c r="A994" s="664" t="s">
        <v>548</v>
      </c>
      <c r="B994" s="665" t="s">
        <v>549</v>
      </c>
      <c r="C994" s="666" t="s">
        <v>3306</v>
      </c>
      <c r="D994" s="667" t="s">
        <v>5499</v>
      </c>
      <c r="E994" s="666" t="s">
        <v>5500</v>
      </c>
      <c r="F994" s="667" t="s">
        <v>5501</v>
      </c>
      <c r="G994" s="666" t="s">
        <v>5067</v>
      </c>
      <c r="H994" s="666" t="s">
        <v>5068</v>
      </c>
      <c r="I994" s="668">
        <v>4576.6133333333337</v>
      </c>
      <c r="J994" s="668">
        <v>3</v>
      </c>
      <c r="K994" s="669">
        <v>13729.84</v>
      </c>
    </row>
    <row r="995" spans="1:11" ht="14.4" customHeight="1" x14ac:dyDescent="0.3">
      <c r="A995" s="664" t="s">
        <v>548</v>
      </c>
      <c r="B995" s="665" t="s">
        <v>549</v>
      </c>
      <c r="C995" s="666" t="s">
        <v>3306</v>
      </c>
      <c r="D995" s="667" t="s">
        <v>5499</v>
      </c>
      <c r="E995" s="666" t="s">
        <v>5500</v>
      </c>
      <c r="F995" s="667" t="s">
        <v>5501</v>
      </c>
      <c r="G995" s="666" t="s">
        <v>5069</v>
      </c>
      <c r="H995" s="666" t="s">
        <v>5070</v>
      </c>
      <c r="I995" s="668">
        <v>122.38</v>
      </c>
      <c r="J995" s="668">
        <v>1</v>
      </c>
      <c r="K995" s="669">
        <v>122.38</v>
      </c>
    </row>
    <row r="996" spans="1:11" ht="14.4" customHeight="1" x14ac:dyDescent="0.3">
      <c r="A996" s="664" t="s">
        <v>548</v>
      </c>
      <c r="B996" s="665" t="s">
        <v>549</v>
      </c>
      <c r="C996" s="666" t="s">
        <v>3306</v>
      </c>
      <c r="D996" s="667" t="s">
        <v>5499</v>
      </c>
      <c r="E996" s="666" t="s">
        <v>5500</v>
      </c>
      <c r="F996" s="667" t="s">
        <v>5501</v>
      </c>
      <c r="G996" s="666" t="s">
        <v>5071</v>
      </c>
      <c r="H996" s="666" t="s">
        <v>5072</v>
      </c>
      <c r="I996" s="668">
        <v>7402.31</v>
      </c>
      <c r="J996" s="668">
        <v>1</v>
      </c>
      <c r="K996" s="669">
        <v>7402.31</v>
      </c>
    </row>
    <row r="997" spans="1:11" ht="14.4" customHeight="1" x14ac:dyDescent="0.3">
      <c r="A997" s="664" t="s">
        <v>548</v>
      </c>
      <c r="B997" s="665" t="s">
        <v>549</v>
      </c>
      <c r="C997" s="666" t="s">
        <v>3306</v>
      </c>
      <c r="D997" s="667" t="s">
        <v>5499</v>
      </c>
      <c r="E997" s="666" t="s">
        <v>5500</v>
      </c>
      <c r="F997" s="667" t="s">
        <v>5501</v>
      </c>
      <c r="G997" s="666" t="s">
        <v>5073</v>
      </c>
      <c r="H997" s="666" t="s">
        <v>5074</v>
      </c>
      <c r="I997" s="668">
        <v>2722.66</v>
      </c>
      <c r="J997" s="668">
        <v>1</v>
      </c>
      <c r="K997" s="669">
        <v>2722.66</v>
      </c>
    </row>
    <row r="998" spans="1:11" ht="14.4" customHeight="1" x14ac:dyDescent="0.3">
      <c r="A998" s="664" t="s">
        <v>548</v>
      </c>
      <c r="B998" s="665" t="s">
        <v>549</v>
      </c>
      <c r="C998" s="666" t="s">
        <v>3306</v>
      </c>
      <c r="D998" s="667" t="s">
        <v>5499</v>
      </c>
      <c r="E998" s="666" t="s">
        <v>5500</v>
      </c>
      <c r="F998" s="667" t="s">
        <v>5501</v>
      </c>
      <c r="G998" s="666" t="s">
        <v>5075</v>
      </c>
      <c r="H998" s="666" t="s">
        <v>5076</v>
      </c>
      <c r="I998" s="668">
        <v>2722.66</v>
      </c>
      <c r="J998" s="668">
        <v>1</v>
      </c>
      <c r="K998" s="669">
        <v>2722.66</v>
      </c>
    </row>
    <row r="999" spans="1:11" ht="14.4" customHeight="1" x14ac:dyDescent="0.3">
      <c r="A999" s="664" t="s">
        <v>548</v>
      </c>
      <c r="B999" s="665" t="s">
        <v>549</v>
      </c>
      <c r="C999" s="666" t="s">
        <v>3306</v>
      </c>
      <c r="D999" s="667" t="s">
        <v>5499</v>
      </c>
      <c r="E999" s="666" t="s">
        <v>5500</v>
      </c>
      <c r="F999" s="667" t="s">
        <v>5501</v>
      </c>
      <c r="G999" s="666" t="s">
        <v>5077</v>
      </c>
      <c r="H999" s="666" t="s">
        <v>5078</v>
      </c>
      <c r="I999" s="668">
        <v>2021.96</v>
      </c>
      <c r="J999" s="668">
        <v>1</v>
      </c>
      <c r="K999" s="669">
        <v>2021.96</v>
      </c>
    </row>
    <row r="1000" spans="1:11" ht="14.4" customHeight="1" x14ac:dyDescent="0.3">
      <c r="A1000" s="664" t="s">
        <v>548</v>
      </c>
      <c r="B1000" s="665" t="s">
        <v>549</v>
      </c>
      <c r="C1000" s="666" t="s">
        <v>3306</v>
      </c>
      <c r="D1000" s="667" t="s">
        <v>5499</v>
      </c>
      <c r="E1000" s="666" t="s">
        <v>5500</v>
      </c>
      <c r="F1000" s="667" t="s">
        <v>5501</v>
      </c>
      <c r="G1000" s="666" t="s">
        <v>5079</v>
      </c>
      <c r="H1000" s="666" t="s">
        <v>5080</v>
      </c>
      <c r="I1000" s="668">
        <v>2722.6549999999997</v>
      </c>
      <c r="J1000" s="668">
        <v>2</v>
      </c>
      <c r="K1000" s="669">
        <v>5445.3099999999995</v>
      </c>
    </row>
    <row r="1001" spans="1:11" ht="14.4" customHeight="1" x14ac:dyDescent="0.3">
      <c r="A1001" s="664" t="s">
        <v>548</v>
      </c>
      <c r="B1001" s="665" t="s">
        <v>549</v>
      </c>
      <c r="C1001" s="666" t="s">
        <v>3306</v>
      </c>
      <c r="D1001" s="667" t="s">
        <v>5499</v>
      </c>
      <c r="E1001" s="666" t="s">
        <v>5500</v>
      </c>
      <c r="F1001" s="667" t="s">
        <v>5501</v>
      </c>
      <c r="G1001" s="666" t="s">
        <v>5081</v>
      </c>
      <c r="H1001" s="666" t="s">
        <v>5082</v>
      </c>
      <c r="I1001" s="668">
        <v>10964.3</v>
      </c>
      <c r="J1001" s="668">
        <v>1</v>
      </c>
      <c r="K1001" s="669">
        <v>10964.3</v>
      </c>
    </row>
    <row r="1002" spans="1:11" ht="14.4" customHeight="1" x14ac:dyDescent="0.3">
      <c r="A1002" s="664" t="s">
        <v>548</v>
      </c>
      <c r="B1002" s="665" t="s">
        <v>549</v>
      </c>
      <c r="C1002" s="666" t="s">
        <v>3306</v>
      </c>
      <c r="D1002" s="667" t="s">
        <v>5499</v>
      </c>
      <c r="E1002" s="666" t="s">
        <v>5500</v>
      </c>
      <c r="F1002" s="667" t="s">
        <v>5501</v>
      </c>
      <c r="G1002" s="666" t="s">
        <v>5083</v>
      </c>
      <c r="H1002" s="666" t="s">
        <v>5084</v>
      </c>
      <c r="I1002" s="668">
        <v>1290.93</v>
      </c>
      <c r="J1002" s="668">
        <v>2</v>
      </c>
      <c r="K1002" s="669">
        <v>2581.86</v>
      </c>
    </row>
    <row r="1003" spans="1:11" ht="14.4" customHeight="1" x14ac:dyDescent="0.3">
      <c r="A1003" s="664" t="s">
        <v>548</v>
      </c>
      <c r="B1003" s="665" t="s">
        <v>549</v>
      </c>
      <c r="C1003" s="666" t="s">
        <v>3306</v>
      </c>
      <c r="D1003" s="667" t="s">
        <v>5499</v>
      </c>
      <c r="E1003" s="666" t="s">
        <v>5500</v>
      </c>
      <c r="F1003" s="667" t="s">
        <v>5501</v>
      </c>
      <c r="G1003" s="666" t="s">
        <v>5085</v>
      </c>
      <c r="H1003" s="666" t="s">
        <v>5086</v>
      </c>
      <c r="I1003" s="668">
        <v>12008.3</v>
      </c>
      <c r="J1003" s="668">
        <v>1</v>
      </c>
      <c r="K1003" s="669">
        <v>12008.3</v>
      </c>
    </row>
    <row r="1004" spans="1:11" ht="14.4" customHeight="1" x14ac:dyDescent="0.3">
      <c r="A1004" s="664" t="s">
        <v>548</v>
      </c>
      <c r="B1004" s="665" t="s">
        <v>549</v>
      </c>
      <c r="C1004" s="666" t="s">
        <v>3306</v>
      </c>
      <c r="D1004" s="667" t="s">
        <v>5499</v>
      </c>
      <c r="E1004" s="666" t="s">
        <v>5500</v>
      </c>
      <c r="F1004" s="667" t="s">
        <v>5501</v>
      </c>
      <c r="G1004" s="666" t="s">
        <v>5087</v>
      </c>
      <c r="H1004" s="666" t="s">
        <v>5088</v>
      </c>
      <c r="I1004" s="668">
        <v>1290.93</v>
      </c>
      <c r="J1004" s="668">
        <v>1</v>
      </c>
      <c r="K1004" s="669">
        <v>1290.93</v>
      </c>
    </row>
    <row r="1005" spans="1:11" ht="14.4" customHeight="1" x14ac:dyDescent="0.3">
      <c r="A1005" s="664" t="s">
        <v>548</v>
      </c>
      <c r="B1005" s="665" t="s">
        <v>549</v>
      </c>
      <c r="C1005" s="666" t="s">
        <v>3306</v>
      </c>
      <c r="D1005" s="667" t="s">
        <v>5499</v>
      </c>
      <c r="E1005" s="666" t="s">
        <v>5500</v>
      </c>
      <c r="F1005" s="667" t="s">
        <v>5501</v>
      </c>
      <c r="G1005" s="666" t="s">
        <v>5089</v>
      </c>
      <c r="H1005" s="666" t="s">
        <v>5090</v>
      </c>
      <c r="I1005" s="668">
        <v>1105.82</v>
      </c>
      <c r="J1005" s="668">
        <v>1</v>
      </c>
      <c r="K1005" s="669">
        <v>1105.82</v>
      </c>
    </row>
    <row r="1006" spans="1:11" ht="14.4" customHeight="1" x14ac:dyDescent="0.3">
      <c r="A1006" s="664" t="s">
        <v>548</v>
      </c>
      <c r="B1006" s="665" t="s">
        <v>549</v>
      </c>
      <c r="C1006" s="666" t="s">
        <v>3306</v>
      </c>
      <c r="D1006" s="667" t="s">
        <v>5499</v>
      </c>
      <c r="E1006" s="666" t="s">
        <v>5500</v>
      </c>
      <c r="F1006" s="667" t="s">
        <v>5501</v>
      </c>
      <c r="G1006" s="666" t="s">
        <v>5091</v>
      </c>
      <c r="H1006" s="666" t="s">
        <v>5092</v>
      </c>
      <c r="I1006" s="668">
        <v>9660</v>
      </c>
      <c r="J1006" s="668">
        <v>1</v>
      </c>
      <c r="K1006" s="669">
        <v>9660</v>
      </c>
    </row>
    <row r="1007" spans="1:11" ht="14.4" customHeight="1" x14ac:dyDescent="0.3">
      <c r="A1007" s="664" t="s">
        <v>548</v>
      </c>
      <c r="B1007" s="665" t="s">
        <v>549</v>
      </c>
      <c r="C1007" s="666" t="s">
        <v>3306</v>
      </c>
      <c r="D1007" s="667" t="s">
        <v>5499</v>
      </c>
      <c r="E1007" s="666" t="s">
        <v>5500</v>
      </c>
      <c r="F1007" s="667" t="s">
        <v>5501</v>
      </c>
      <c r="G1007" s="666" t="s">
        <v>5093</v>
      </c>
      <c r="H1007" s="666" t="s">
        <v>5094</v>
      </c>
      <c r="I1007" s="668">
        <v>1469.63</v>
      </c>
      <c r="J1007" s="668">
        <v>1</v>
      </c>
      <c r="K1007" s="669">
        <v>1469.63</v>
      </c>
    </row>
    <row r="1008" spans="1:11" ht="14.4" customHeight="1" x14ac:dyDescent="0.3">
      <c r="A1008" s="664" t="s">
        <v>548</v>
      </c>
      <c r="B1008" s="665" t="s">
        <v>549</v>
      </c>
      <c r="C1008" s="666" t="s">
        <v>3306</v>
      </c>
      <c r="D1008" s="667" t="s">
        <v>5499</v>
      </c>
      <c r="E1008" s="666" t="s">
        <v>5500</v>
      </c>
      <c r="F1008" s="667" t="s">
        <v>5501</v>
      </c>
      <c r="G1008" s="666" t="s">
        <v>5095</v>
      </c>
      <c r="H1008" s="666" t="s">
        <v>5096</v>
      </c>
      <c r="I1008" s="668">
        <v>1469.63</v>
      </c>
      <c r="J1008" s="668">
        <v>2</v>
      </c>
      <c r="K1008" s="669">
        <v>2939.26</v>
      </c>
    </row>
    <row r="1009" spans="1:11" ht="14.4" customHeight="1" x14ac:dyDescent="0.3">
      <c r="A1009" s="664" t="s">
        <v>548</v>
      </c>
      <c r="B1009" s="665" t="s">
        <v>549</v>
      </c>
      <c r="C1009" s="666" t="s">
        <v>3306</v>
      </c>
      <c r="D1009" s="667" t="s">
        <v>5499</v>
      </c>
      <c r="E1009" s="666" t="s">
        <v>5500</v>
      </c>
      <c r="F1009" s="667" t="s">
        <v>5501</v>
      </c>
      <c r="G1009" s="666" t="s">
        <v>5097</v>
      </c>
      <c r="H1009" s="666" t="s">
        <v>5098</v>
      </c>
      <c r="I1009" s="668">
        <v>600.14</v>
      </c>
      <c r="J1009" s="668">
        <v>1</v>
      </c>
      <c r="K1009" s="669">
        <v>600.14</v>
      </c>
    </row>
    <row r="1010" spans="1:11" ht="14.4" customHeight="1" x14ac:dyDescent="0.3">
      <c r="A1010" s="664" t="s">
        <v>548</v>
      </c>
      <c r="B1010" s="665" t="s">
        <v>549</v>
      </c>
      <c r="C1010" s="666" t="s">
        <v>3306</v>
      </c>
      <c r="D1010" s="667" t="s">
        <v>5499</v>
      </c>
      <c r="E1010" s="666" t="s">
        <v>5500</v>
      </c>
      <c r="F1010" s="667" t="s">
        <v>5501</v>
      </c>
      <c r="G1010" s="666" t="s">
        <v>5099</v>
      </c>
      <c r="H1010" s="666" t="s">
        <v>5100</v>
      </c>
      <c r="I1010" s="668">
        <v>3700.79</v>
      </c>
      <c r="J1010" s="668">
        <v>1</v>
      </c>
      <c r="K1010" s="669">
        <v>3700.79</v>
      </c>
    </row>
    <row r="1011" spans="1:11" ht="14.4" customHeight="1" x14ac:dyDescent="0.3">
      <c r="A1011" s="664" t="s">
        <v>548</v>
      </c>
      <c r="B1011" s="665" t="s">
        <v>549</v>
      </c>
      <c r="C1011" s="666" t="s">
        <v>3306</v>
      </c>
      <c r="D1011" s="667" t="s">
        <v>5499</v>
      </c>
      <c r="E1011" s="666" t="s">
        <v>5500</v>
      </c>
      <c r="F1011" s="667" t="s">
        <v>5501</v>
      </c>
      <c r="G1011" s="666" t="s">
        <v>5101</v>
      </c>
      <c r="H1011" s="666" t="s">
        <v>5102</v>
      </c>
      <c r="I1011" s="668">
        <v>8920.0400000000009</v>
      </c>
      <c r="J1011" s="668">
        <v>2</v>
      </c>
      <c r="K1011" s="669">
        <v>17840.080000000002</v>
      </c>
    </row>
    <row r="1012" spans="1:11" ht="14.4" customHeight="1" x14ac:dyDescent="0.3">
      <c r="A1012" s="664" t="s">
        <v>548</v>
      </c>
      <c r="B1012" s="665" t="s">
        <v>549</v>
      </c>
      <c r="C1012" s="666" t="s">
        <v>3306</v>
      </c>
      <c r="D1012" s="667" t="s">
        <v>5499</v>
      </c>
      <c r="E1012" s="666" t="s">
        <v>5500</v>
      </c>
      <c r="F1012" s="667" t="s">
        <v>5501</v>
      </c>
      <c r="G1012" s="666" t="s">
        <v>5103</v>
      </c>
      <c r="H1012" s="666" t="s">
        <v>5104</v>
      </c>
      <c r="I1012" s="668">
        <v>6616.1</v>
      </c>
      <c r="J1012" s="668">
        <v>1</v>
      </c>
      <c r="K1012" s="669">
        <v>6616.1</v>
      </c>
    </row>
    <row r="1013" spans="1:11" ht="14.4" customHeight="1" x14ac:dyDescent="0.3">
      <c r="A1013" s="664" t="s">
        <v>548</v>
      </c>
      <c r="B1013" s="665" t="s">
        <v>549</v>
      </c>
      <c r="C1013" s="666" t="s">
        <v>3306</v>
      </c>
      <c r="D1013" s="667" t="s">
        <v>5499</v>
      </c>
      <c r="E1013" s="666" t="s">
        <v>5500</v>
      </c>
      <c r="F1013" s="667" t="s">
        <v>5501</v>
      </c>
      <c r="G1013" s="666" t="s">
        <v>5105</v>
      </c>
      <c r="H1013" s="666" t="s">
        <v>5106</v>
      </c>
      <c r="I1013" s="668">
        <v>7709.875</v>
      </c>
      <c r="J1013" s="668">
        <v>2</v>
      </c>
      <c r="K1013" s="669">
        <v>15419.75</v>
      </c>
    </row>
    <row r="1014" spans="1:11" ht="14.4" customHeight="1" x14ac:dyDescent="0.3">
      <c r="A1014" s="664" t="s">
        <v>548</v>
      </c>
      <c r="B1014" s="665" t="s">
        <v>549</v>
      </c>
      <c r="C1014" s="666" t="s">
        <v>3306</v>
      </c>
      <c r="D1014" s="667" t="s">
        <v>5499</v>
      </c>
      <c r="E1014" s="666" t="s">
        <v>5500</v>
      </c>
      <c r="F1014" s="667" t="s">
        <v>5501</v>
      </c>
      <c r="G1014" s="666" t="s">
        <v>5107</v>
      </c>
      <c r="H1014" s="666" t="s">
        <v>5108</v>
      </c>
      <c r="I1014" s="668">
        <v>327.06</v>
      </c>
      <c r="J1014" s="668">
        <v>4</v>
      </c>
      <c r="K1014" s="669">
        <v>1308.24</v>
      </c>
    </row>
    <row r="1015" spans="1:11" ht="14.4" customHeight="1" x14ac:dyDescent="0.3">
      <c r="A1015" s="664" t="s">
        <v>548</v>
      </c>
      <c r="B1015" s="665" t="s">
        <v>549</v>
      </c>
      <c r="C1015" s="666" t="s">
        <v>3306</v>
      </c>
      <c r="D1015" s="667" t="s">
        <v>5499</v>
      </c>
      <c r="E1015" s="666" t="s">
        <v>5500</v>
      </c>
      <c r="F1015" s="667" t="s">
        <v>5501</v>
      </c>
      <c r="G1015" s="666" t="s">
        <v>5109</v>
      </c>
      <c r="H1015" s="666" t="s">
        <v>5110</v>
      </c>
      <c r="I1015" s="668">
        <v>327.07</v>
      </c>
      <c r="J1015" s="668">
        <v>1</v>
      </c>
      <c r="K1015" s="669">
        <v>327.07</v>
      </c>
    </row>
    <row r="1016" spans="1:11" ht="14.4" customHeight="1" x14ac:dyDescent="0.3">
      <c r="A1016" s="664" t="s">
        <v>548</v>
      </c>
      <c r="B1016" s="665" t="s">
        <v>549</v>
      </c>
      <c r="C1016" s="666" t="s">
        <v>3306</v>
      </c>
      <c r="D1016" s="667" t="s">
        <v>5499</v>
      </c>
      <c r="E1016" s="666" t="s">
        <v>5500</v>
      </c>
      <c r="F1016" s="667" t="s">
        <v>5501</v>
      </c>
      <c r="G1016" s="666" t="s">
        <v>5111</v>
      </c>
      <c r="H1016" s="666" t="s">
        <v>5112</v>
      </c>
      <c r="I1016" s="668">
        <v>15691.75</v>
      </c>
      <c r="J1016" s="668">
        <v>1</v>
      </c>
      <c r="K1016" s="669">
        <v>15691.75</v>
      </c>
    </row>
    <row r="1017" spans="1:11" ht="14.4" customHeight="1" x14ac:dyDescent="0.3">
      <c r="A1017" s="664" t="s">
        <v>548</v>
      </c>
      <c r="B1017" s="665" t="s">
        <v>549</v>
      </c>
      <c r="C1017" s="666" t="s">
        <v>3306</v>
      </c>
      <c r="D1017" s="667" t="s">
        <v>5499</v>
      </c>
      <c r="E1017" s="666" t="s">
        <v>5500</v>
      </c>
      <c r="F1017" s="667" t="s">
        <v>5501</v>
      </c>
      <c r="G1017" s="666" t="s">
        <v>5113</v>
      </c>
      <c r="H1017" s="666" t="s">
        <v>5114</v>
      </c>
      <c r="I1017" s="668">
        <v>1725</v>
      </c>
      <c r="J1017" s="668">
        <v>1</v>
      </c>
      <c r="K1017" s="669">
        <v>1725</v>
      </c>
    </row>
    <row r="1018" spans="1:11" ht="14.4" customHeight="1" x14ac:dyDescent="0.3">
      <c r="A1018" s="664" t="s">
        <v>548</v>
      </c>
      <c r="B1018" s="665" t="s">
        <v>549</v>
      </c>
      <c r="C1018" s="666" t="s">
        <v>3306</v>
      </c>
      <c r="D1018" s="667" t="s">
        <v>5499</v>
      </c>
      <c r="E1018" s="666" t="s">
        <v>5500</v>
      </c>
      <c r="F1018" s="667" t="s">
        <v>5501</v>
      </c>
      <c r="G1018" s="666" t="s">
        <v>5115</v>
      </c>
      <c r="H1018" s="666" t="s">
        <v>5116</v>
      </c>
      <c r="I1018" s="668">
        <v>943</v>
      </c>
      <c r="J1018" s="668">
        <v>2</v>
      </c>
      <c r="K1018" s="669">
        <v>1886</v>
      </c>
    </row>
    <row r="1019" spans="1:11" ht="14.4" customHeight="1" x14ac:dyDescent="0.3">
      <c r="A1019" s="664" t="s">
        <v>548</v>
      </c>
      <c r="B1019" s="665" t="s">
        <v>549</v>
      </c>
      <c r="C1019" s="666" t="s">
        <v>3306</v>
      </c>
      <c r="D1019" s="667" t="s">
        <v>5499</v>
      </c>
      <c r="E1019" s="666" t="s">
        <v>5500</v>
      </c>
      <c r="F1019" s="667" t="s">
        <v>5501</v>
      </c>
      <c r="G1019" s="666" t="s">
        <v>5117</v>
      </c>
      <c r="H1019" s="666" t="s">
        <v>5118</v>
      </c>
      <c r="I1019" s="668">
        <v>5254.7</v>
      </c>
      <c r="J1019" s="668">
        <v>1</v>
      </c>
      <c r="K1019" s="669">
        <v>5254.7</v>
      </c>
    </row>
    <row r="1020" spans="1:11" ht="14.4" customHeight="1" x14ac:dyDescent="0.3">
      <c r="A1020" s="664" t="s">
        <v>548</v>
      </c>
      <c r="B1020" s="665" t="s">
        <v>549</v>
      </c>
      <c r="C1020" s="666" t="s">
        <v>3306</v>
      </c>
      <c r="D1020" s="667" t="s">
        <v>5499</v>
      </c>
      <c r="E1020" s="666" t="s">
        <v>5500</v>
      </c>
      <c r="F1020" s="667" t="s">
        <v>5501</v>
      </c>
      <c r="G1020" s="666" t="s">
        <v>5119</v>
      </c>
      <c r="H1020" s="666" t="s">
        <v>5120</v>
      </c>
      <c r="I1020" s="668">
        <v>448.3633333333334</v>
      </c>
      <c r="J1020" s="668">
        <v>7</v>
      </c>
      <c r="K1020" s="669">
        <v>3138.5499999999997</v>
      </c>
    </row>
    <row r="1021" spans="1:11" ht="14.4" customHeight="1" x14ac:dyDescent="0.3">
      <c r="A1021" s="664" t="s">
        <v>548</v>
      </c>
      <c r="B1021" s="665" t="s">
        <v>549</v>
      </c>
      <c r="C1021" s="666" t="s">
        <v>3306</v>
      </c>
      <c r="D1021" s="667" t="s">
        <v>5499</v>
      </c>
      <c r="E1021" s="666" t="s">
        <v>5500</v>
      </c>
      <c r="F1021" s="667" t="s">
        <v>5501</v>
      </c>
      <c r="G1021" s="666" t="s">
        <v>5121</v>
      </c>
      <c r="H1021" s="666" t="s">
        <v>5122</v>
      </c>
      <c r="I1021" s="668">
        <v>9660</v>
      </c>
      <c r="J1021" s="668">
        <v>1</v>
      </c>
      <c r="K1021" s="669">
        <v>9660</v>
      </c>
    </row>
    <row r="1022" spans="1:11" ht="14.4" customHeight="1" x14ac:dyDescent="0.3">
      <c r="A1022" s="664" t="s">
        <v>548</v>
      </c>
      <c r="B1022" s="665" t="s">
        <v>549</v>
      </c>
      <c r="C1022" s="666" t="s">
        <v>3306</v>
      </c>
      <c r="D1022" s="667" t="s">
        <v>5499</v>
      </c>
      <c r="E1022" s="666" t="s">
        <v>5500</v>
      </c>
      <c r="F1022" s="667" t="s">
        <v>5501</v>
      </c>
      <c r="G1022" s="666" t="s">
        <v>5123</v>
      </c>
      <c r="H1022" s="666" t="s">
        <v>5124</v>
      </c>
      <c r="I1022" s="668">
        <v>4095.9</v>
      </c>
      <c r="J1022" s="668">
        <v>1</v>
      </c>
      <c r="K1022" s="669">
        <v>4095.9</v>
      </c>
    </row>
    <row r="1023" spans="1:11" ht="14.4" customHeight="1" x14ac:dyDescent="0.3">
      <c r="A1023" s="664" t="s">
        <v>548</v>
      </c>
      <c r="B1023" s="665" t="s">
        <v>549</v>
      </c>
      <c r="C1023" s="666" t="s">
        <v>3306</v>
      </c>
      <c r="D1023" s="667" t="s">
        <v>5499</v>
      </c>
      <c r="E1023" s="666" t="s">
        <v>5500</v>
      </c>
      <c r="F1023" s="667" t="s">
        <v>5501</v>
      </c>
      <c r="G1023" s="666" t="s">
        <v>5125</v>
      </c>
      <c r="H1023" s="666" t="s">
        <v>5126</v>
      </c>
      <c r="I1023" s="668">
        <v>519.85</v>
      </c>
      <c r="J1023" s="668">
        <v>4</v>
      </c>
      <c r="K1023" s="669">
        <v>2079.38</v>
      </c>
    </row>
    <row r="1024" spans="1:11" ht="14.4" customHeight="1" x14ac:dyDescent="0.3">
      <c r="A1024" s="664" t="s">
        <v>548</v>
      </c>
      <c r="B1024" s="665" t="s">
        <v>549</v>
      </c>
      <c r="C1024" s="666" t="s">
        <v>3306</v>
      </c>
      <c r="D1024" s="667" t="s">
        <v>5499</v>
      </c>
      <c r="E1024" s="666" t="s">
        <v>5500</v>
      </c>
      <c r="F1024" s="667" t="s">
        <v>5501</v>
      </c>
      <c r="G1024" s="666" t="s">
        <v>5127</v>
      </c>
      <c r="H1024" s="666" t="s">
        <v>5128</v>
      </c>
      <c r="I1024" s="668">
        <v>4208.2</v>
      </c>
      <c r="J1024" s="668">
        <v>1</v>
      </c>
      <c r="K1024" s="669">
        <v>4208.2</v>
      </c>
    </row>
    <row r="1025" spans="1:11" ht="14.4" customHeight="1" x14ac:dyDescent="0.3">
      <c r="A1025" s="664" t="s">
        <v>548</v>
      </c>
      <c r="B1025" s="665" t="s">
        <v>549</v>
      </c>
      <c r="C1025" s="666" t="s">
        <v>3306</v>
      </c>
      <c r="D1025" s="667" t="s">
        <v>5499</v>
      </c>
      <c r="E1025" s="666" t="s">
        <v>5500</v>
      </c>
      <c r="F1025" s="667" t="s">
        <v>5501</v>
      </c>
      <c r="G1025" s="666" t="s">
        <v>5129</v>
      </c>
      <c r="H1025" s="666" t="s">
        <v>5130</v>
      </c>
      <c r="I1025" s="668">
        <v>9174.1</v>
      </c>
      <c r="J1025" s="668">
        <v>1</v>
      </c>
      <c r="K1025" s="669">
        <v>9174.1</v>
      </c>
    </row>
    <row r="1026" spans="1:11" ht="14.4" customHeight="1" x14ac:dyDescent="0.3">
      <c r="A1026" s="664" t="s">
        <v>548</v>
      </c>
      <c r="B1026" s="665" t="s">
        <v>549</v>
      </c>
      <c r="C1026" s="666" t="s">
        <v>3306</v>
      </c>
      <c r="D1026" s="667" t="s">
        <v>5499</v>
      </c>
      <c r="E1026" s="666" t="s">
        <v>5500</v>
      </c>
      <c r="F1026" s="667" t="s">
        <v>5501</v>
      </c>
      <c r="G1026" s="666" t="s">
        <v>5131</v>
      </c>
      <c r="H1026" s="666" t="s">
        <v>5132</v>
      </c>
      <c r="I1026" s="668">
        <v>527.85</v>
      </c>
      <c r="J1026" s="668">
        <v>4</v>
      </c>
      <c r="K1026" s="669">
        <v>2111.4</v>
      </c>
    </row>
    <row r="1027" spans="1:11" ht="14.4" customHeight="1" x14ac:dyDescent="0.3">
      <c r="A1027" s="664" t="s">
        <v>548</v>
      </c>
      <c r="B1027" s="665" t="s">
        <v>549</v>
      </c>
      <c r="C1027" s="666" t="s">
        <v>3306</v>
      </c>
      <c r="D1027" s="667" t="s">
        <v>5499</v>
      </c>
      <c r="E1027" s="666" t="s">
        <v>5500</v>
      </c>
      <c r="F1027" s="667" t="s">
        <v>5501</v>
      </c>
      <c r="G1027" s="666" t="s">
        <v>5133</v>
      </c>
      <c r="H1027" s="666" t="s">
        <v>5134</v>
      </c>
      <c r="I1027" s="668">
        <v>3859.19</v>
      </c>
      <c r="J1027" s="668">
        <v>1</v>
      </c>
      <c r="K1027" s="669">
        <v>3859.19</v>
      </c>
    </row>
    <row r="1028" spans="1:11" ht="14.4" customHeight="1" x14ac:dyDescent="0.3">
      <c r="A1028" s="664" t="s">
        <v>548</v>
      </c>
      <c r="B1028" s="665" t="s">
        <v>549</v>
      </c>
      <c r="C1028" s="666" t="s">
        <v>3306</v>
      </c>
      <c r="D1028" s="667" t="s">
        <v>5499</v>
      </c>
      <c r="E1028" s="666" t="s">
        <v>5500</v>
      </c>
      <c r="F1028" s="667" t="s">
        <v>5501</v>
      </c>
      <c r="G1028" s="666" t="s">
        <v>5135</v>
      </c>
      <c r="H1028" s="666" t="s">
        <v>5136</v>
      </c>
      <c r="I1028" s="668">
        <v>3510.26</v>
      </c>
      <c r="J1028" s="668">
        <v>1</v>
      </c>
      <c r="K1028" s="669">
        <v>3510.26</v>
      </c>
    </row>
    <row r="1029" spans="1:11" ht="14.4" customHeight="1" x14ac:dyDescent="0.3">
      <c r="A1029" s="664" t="s">
        <v>548</v>
      </c>
      <c r="B1029" s="665" t="s">
        <v>549</v>
      </c>
      <c r="C1029" s="666" t="s">
        <v>3306</v>
      </c>
      <c r="D1029" s="667" t="s">
        <v>5499</v>
      </c>
      <c r="E1029" s="666" t="s">
        <v>5500</v>
      </c>
      <c r="F1029" s="667" t="s">
        <v>5501</v>
      </c>
      <c r="G1029" s="666" t="s">
        <v>5137</v>
      </c>
      <c r="H1029" s="666" t="s">
        <v>5138</v>
      </c>
      <c r="I1029" s="668">
        <v>1184.81</v>
      </c>
      <c r="J1029" s="668">
        <v>1</v>
      </c>
      <c r="K1029" s="669">
        <v>1184.81</v>
      </c>
    </row>
    <row r="1030" spans="1:11" ht="14.4" customHeight="1" x14ac:dyDescent="0.3">
      <c r="A1030" s="664" t="s">
        <v>548</v>
      </c>
      <c r="B1030" s="665" t="s">
        <v>549</v>
      </c>
      <c r="C1030" s="666" t="s">
        <v>3306</v>
      </c>
      <c r="D1030" s="667" t="s">
        <v>5499</v>
      </c>
      <c r="E1030" s="666" t="s">
        <v>5500</v>
      </c>
      <c r="F1030" s="667" t="s">
        <v>5501</v>
      </c>
      <c r="G1030" s="666" t="s">
        <v>5139</v>
      </c>
      <c r="H1030" s="666" t="s">
        <v>5140</v>
      </c>
      <c r="I1030" s="668">
        <v>1350.5</v>
      </c>
      <c r="J1030" s="668">
        <v>6</v>
      </c>
      <c r="K1030" s="669">
        <v>8103</v>
      </c>
    </row>
    <row r="1031" spans="1:11" ht="14.4" customHeight="1" x14ac:dyDescent="0.3">
      <c r="A1031" s="664" t="s">
        <v>548</v>
      </c>
      <c r="B1031" s="665" t="s">
        <v>549</v>
      </c>
      <c r="C1031" s="666" t="s">
        <v>3306</v>
      </c>
      <c r="D1031" s="667" t="s">
        <v>5499</v>
      </c>
      <c r="E1031" s="666" t="s">
        <v>5500</v>
      </c>
      <c r="F1031" s="667" t="s">
        <v>5501</v>
      </c>
      <c r="G1031" s="666" t="s">
        <v>5141</v>
      </c>
      <c r="H1031" s="666" t="s">
        <v>5142</v>
      </c>
      <c r="I1031" s="668">
        <v>9678.7999999999993</v>
      </c>
      <c r="J1031" s="668">
        <v>1</v>
      </c>
      <c r="K1031" s="669">
        <v>9678.7999999999993</v>
      </c>
    </row>
    <row r="1032" spans="1:11" ht="14.4" customHeight="1" x14ac:dyDescent="0.3">
      <c r="A1032" s="664" t="s">
        <v>548</v>
      </c>
      <c r="B1032" s="665" t="s">
        <v>549</v>
      </c>
      <c r="C1032" s="666" t="s">
        <v>3306</v>
      </c>
      <c r="D1032" s="667" t="s">
        <v>5499</v>
      </c>
      <c r="E1032" s="666" t="s">
        <v>5500</v>
      </c>
      <c r="F1032" s="667" t="s">
        <v>5501</v>
      </c>
      <c r="G1032" s="666" t="s">
        <v>5143</v>
      </c>
      <c r="H1032" s="666" t="s">
        <v>5144</v>
      </c>
      <c r="I1032" s="668">
        <v>4452.8</v>
      </c>
      <c r="J1032" s="668">
        <v>3</v>
      </c>
      <c r="K1032" s="669">
        <v>13358.400000000001</v>
      </c>
    </row>
    <row r="1033" spans="1:11" ht="14.4" customHeight="1" x14ac:dyDescent="0.3">
      <c r="A1033" s="664" t="s">
        <v>548</v>
      </c>
      <c r="B1033" s="665" t="s">
        <v>549</v>
      </c>
      <c r="C1033" s="666" t="s">
        <v>3306</v>
      </c>
      <c r="D1033" s="667" t="s">
        <v>5499</v>
      </c>
      <c r="E1033" s="666" t="s">
        <v>5500</v>
      </c>
      <c r="F1033" s="667" t="s">
        <v>5501</v>
      </c>
      <c r="G1033" s="666" t="s">
        <v>5145</v>
      </c>
      <c r="H1033" s="666" t="s">
        <v>5146</v>
      </c>
      <c r="I1033" s="668">
        <v>1385.75</v>
      </c>
      <c r="J1033" s="668">
        <v>1</v>
      </c>
      <c r="K1033" s="669">
        <v>1385.75</v>
      </c>
    </row>
    <row r="1034" spans="1:11" ht="14.4" customHeight="1" x14ac:dyDescent="0.3">
      <c r="A1034" s="664" t="s">
        <v>548</v>
      </c>
      <c r="B1034" s="665" t="s">
        <v>549</v>
      </c>
      <c r="C1034" s="666" t="s">
        <v>3306</v>
      </c>
      <c r="D1034" s="667" t="s">
        <v>5499</v>
      </c>
      <c r="E1034" s="666" t="s">
        <v>5500</v>
      </c>
      <c r="F1034" s="667" t="s">
        <v>5501</v>
      </c>
      <c r="G1034" s="666" t="s">
        <v>5147</v>
      </c>
      <c r="H1034" s="666" t="s">
        <v>5148</v>
      </c>
      <c r="I1034" s="668">
        <v>1552.5</v>
      </c>
      <c r="J1034" s="668">
        <v>2</v>
      </c>
      <c r="K1034" s="669">
        <v>3105</v>
      </c>
    </row>
    <row r="1035" spans="1:11" ht="14.4" customHeight="1" x14ac:dyDescent="0.3">
      <c r="A1035" s="664" t="s">
        <v>548</v>
      </c>
      <c r="B1035" s="665" t="s">
        <v>549</v>
      </c>
      <c r="C1035" s="666" t="s">
        <v>3306</v>
      </c>
      <c r="D1035" s="667" t="s">
        <v>5499</v>
      </c>
      <c r="E1035" s="666" t="s">
        <v>5500</v>
      </c>
      <c r="F1035" s="667" t="s">
        <v>5501</v>
      </c>
      <c r="G1035" s="666" t="s">
        <v>5149</v>
      </c>
      <c r="H1035" s="666" t="s">
        <v>5150</v>
      </c>
      <c r="I1035" s="668">
        <v>2508.23</v>
      </c>
      <c r="J1035" s="668">
        <v>1</v>
      </c>
      <c r="K1035" s="669">
        <v>2508.23</v>
      </c>
    </row>
    <row r="1036" spans="1:11" ht="14.4" customHeight="1" x14ac:dyDescent="0.3">
      <c r="A1036" s="664" t="s">
        <v>548</v>
      </c>
      <c r="B1036" s="665" t="s">
        <v>549</v>
      </c>
      <c r="C1036" s="666" t="s">
        <v>3306</v>
      </c>
      <c r="D1036" s="667" t="s">
        <v>5499</v>
      </c>
      <c r="E1036" s="666" t="s">
        <v>5500</v>
      </c>
      <c r="F1036" s="667" t="s">
        <v>5501</v>
      </c>
      <c r="G1036" s="666" t="s">
        <v>5151</v>
      </c>
      <c r="H1036" s="666" t="s">
        <v>5152</v>
      </c>
      <c r="I1036" s="668">
        <v>251.25</v>
      </c>
      <c r="J1036" s="668">
        <v>2</v>
      </c>
      <c r="K1036" s="669">
        <v>502.5</v>
      </c>
    </row>
    <row r="1037" spans="1:11" ht="14.4" customHeight="1" x14ac:dyDescent="0.3">
      <c r="A1037" s="664" t="s">
        <v>548</v>
      </c>
      <c r="B1037" s="665" t="s">
        <v>549</v>
      </c>
      <c r="C1037" s="666" t="s">
        <v>3306</v>
      </c>
      <c r="D1037" s="667" t="s">
        <v>5499</v>
      </c>
      <c r="E1037" s="666" t="s">
        <v>5500</v>
      </c>
      <c r="F1037" s="667" t="s">
        <v>5501</v>
      </c>
      <c r="G1037" s="666" t="s">
        <v>5153</v>
      </c>
      <c r="H1037" s="666" t="s">
        <v>5154</v>
      </c>
      <c r="I1037" s="668">
        <v>615.58000000000004</v>
      </c>
      <c r="J1037" s="668">
        <v>1</v>
      </c>
      <c r="K1037" s="669">
        <v>615.58000000000004</v>
      </c>
    </row>
    <row r="1038" spans="1:11" ht="14.4" customHeight="1" x14ac:dyDescent="0.3">
      <c r="A1038" s="664" t="s">
        <v>548</v>
      </c>
      <c r="B1038" s="665" t="s">
        <v>549</v>
      </c>
      <c r="C1038" s="666" t="s">
        <v>3306</v>
      </c>
      <c r="D1038" s="667" t="s">
        <v>5499</v>
      </c>
      <c r="E1038" s="666" t="s">
        <v>5500</v>
      </c>
      <c r="F1038" s="667" t="s">
        <v>5501</v>
      </c>
      <c r="G1038" s="666" t="s">
        <v>5155</v>
      </c>
      <c r="H1038" s="666" t="s">
        <v>5156</v>
      </c>
      <c r="I1038" s="668">
        <v>615.58000000000004</v>
      </c>
      <c r="J1038" s="668">
        <v>1</v>
      </c>
      <c r="K1038" s="669">
        <v>615.58000000000004</v>
      </c>
    </row>
    <row r="1039" spans="1:11" ht="14.4" customHeight="1" x14ac:dyDescent="0.3">
      <c r="A1039" s="664" t="s">
        <v>548</v>
      </c>
      <c r="B1039" s="665" t="s">
        <v>549</v>
      </c>
      <c r="C1039" s="666" t="s">
        <v>3306</v>
      </c>
      <c r="D1039" s="667" t="s">
        <v>5499</v>
      </c>
      <c r="E1039" s="666" t="s">
        <v>5500</v>
      </c>
      <c r="F1039" s="667" t="s">
        <v>5501</v>
      </c>
      <c r="G1039" s="666" t="s">
        <v>5157</v>
      </c>
      <c r="H1039" s="666" t="s">
        <v>5158</v>
      </c>
      <c r="I1039" s="668">
        <v>2051.9899999999998</v>
      </c>
      <c r="J1039" s="668">
        <v>1</v>
      </c>
      <c r="K1039" s="669">
        <v>2051.9899999999998</v>
      </c>
    </row>
    <row r="1040" spans="1:11" ht="14.4" customHeight="1" x14ac:dyDescent="0.3">
      <c r="A1040" s="664" t="s">
        <v>548</v>
      </c>
      <c r="B1040" s="665" t="s">
        <v>549</v>
      </c>
      <c r="C1040" s="666" t="s">
        <v>3306</v>
      </c>
      <c r="D1040" s="667" t="s">
        <v>5499</v>
      </c>
      <c r="E1040" s="666" t="s">
        <v>5500</v>
      </c>
      <c r="F1040" s="667" t="s">
        <v>5501</v>
      </c>
      <c r="G1040" s="666" t="s">
        <v>5159</v>
      </c>
      <c r="H1040" s="666" t="s">
        <v>5160</v>
      </c>
      <c r="I1040" s="668">
        <v>615.58500000000004</v>
      </c>
      <c r="J1040" s="668">
        <v>3</v>
      </c>
      <c r="K1040" s="669">
        <v>1846.75</v>
      </c>
    </row>
    <row r="1041" spans="1:11" ht="14.4" customHeight="1" x14ac:dyDescent="0.3">
      <c r="A1041" s="664" t="s">
        <v>548</v>
      </c>
      <c r="B1041" s="665" t="s">
        <v>549</v>
      </c>
      <c r="C1041" s="666" t="s">
        <v>3306</v>
      </c>
      <c r="D1041" s="667" t="s">
        <v>5499</v>
      </c>
      <c r="E1041" s="666" t="s">
        <v>5500</v>
      </c>
      <c r="F1041" s="667" t="s">
        <v>5501</v>
      </c>
      <c r="G1041" s="666" t="s">
        <v>5161</v>
      </c>
      <c r="H1041" s="666" t="s">
        <v>5162</v>
      </c>
      <c r="I1041" s="668">
        <v>615.58500000000004</v>
      </c>
      <c r="J1041" s="668">
        <v>3</v>
      </c>
      <c r="K1041" s="669">
        <v>1846.75</v>
      </c>
    </row>
    <row r="1042" spans="1:11" ht="14.4" customHeight="1" x14ac:dyDescent="0.3">
      <c r="A1042" s="664" t="s">
        <v>548</v>
      </c>
      <c r="B1042" s="665" t="s">
        <v>549</v>
      </c>
      <c r="C1042" s="666" t="s">
        <v>3306</v>
      </c>
      <c r="D1042" s="667" t="s">
        <v>5499</v>
      </c>
      <c r="E1042" s="666" t="s">
        <v>5500</v>
      </c>
      <c r="F1042" s="667" t="s">
        <v>5501</v>
      </c>
      <c r="G1042" s="666" t="s">
        <v>5163</v>
      </c>
      <c r="H1042" s="666" t="s">
        <v>5164</v>
      </c>
      <c r="I1042" s="668">
        <v>1170.72</v>
      </c>
      <c r="J1042" s="668">
        <v>1</v>
      </c>
      <c r="K1042" s="669">
        <v>1170.72</v>
      </c>
    </row>
    <row r="1043" spans="1:11" ht="14.4" customHeight="1" x14ac:dyDescent="0.3">
      <c r="A1043" s="664" t="s">
        <v>548</v>
      </c>
      <c r="B1043" s="665" t="s">
        <v>549</v>
      </c>
      <c r="C1043" s="666" t="s">
        <v>3306</v>
      </c>
      <c r="D1043" s="667" t="s">
        <v>5499</v>
      </c>
      <c r="E1043" s="666" t="s">
        <v>5500</v>
      </c>
      <c r="F1043" s="667" t="s">
        <v>5501</v>
      </c>
      <c r="G1043" s="666" t="s">
        <v>5165</v>
      </c>
      <c r="H1043" s="666" t="s">
        <v>5166</v>
      </c>
      <c r="I1043" s="668">
        <v>8927.16</v>
      </c>
      <c r="J1043" s="668">
        <v>1</v>
      </c>
      <c r="K1043" s="669">
        <v>8927.16</v>
      </c>
    </row>
    <row r="1044" spans="1:11" ht="14.4" customHeight="1" x14ac:dyDescent="0.3">
      <c r="A1044" s="664" t="s">
        <v>548</v>
      </c>
      <c r="B1044" s="665" t="s">
        <v>549</v>
      </c>
      <c r="C1044" s="666" t="s">
        <v>3306</v>
      </c>
      <c r="D1044" s="667" t="s">
        <v>5499</v>
      </c>
      <c r="E1044" s="666" t="s">
        <v>5500</v>
      </c>
      <c r="F1044" s="667" t="s">
        <v>5501</v>
      </c>
      <c r="G1044" s="666" t="s">
        <v>5167</v>
      </c>
      <c r="H1044" s="666" t="s">
        <v>5168</v>
      </c>
      <c r="I1044" s="668">
        <v>205.77</v>
      </c>
      <c r="J1044" s="668">
        <v>8</v>
      </c>
      <c r="K1044" s="669">
        <v>1646.16</v>
      </c>
    </row>
    <row r="1045" spans="1:11" ht="14.4" customHeight="1" x14ac:dyDescent="0.3">
      <c r="A1045" s="664" t="s">
        <v>548</v>
      </c>
      <c r="B1045" s="665" t="s">
        <v>549</v>
      </c>
      <c r="C1045" s="666" t="s">
        <v>3306</v>
      </c>
      <c r="D1045" s="667" t="s">
        <v>5499</v>
      </c>
      <c r="E1045" s="666" t="s">
        <v>5500</v>
      </c>
      <c r="F1045" s="667" t="s">
        <v>5501</v>
      </c>
      <c r="G1045" s="666" t="s">
        <v>5169</v>
      </c>
      <c r="H1045" s="666" t="s">
        <v>5170</v>
      </c>
      <c r="I1045" s="668">
        <v>251.25</v>
      </c>
      <c r="J1045" s="668">
        <v>1</v>
      </c>
      <c r="K1045" s="669">
        <v>251.25</v>
      </c>
    </row>
    <row r="1046" spans="1:11" ht="14.4" customHeight="1" x14ac:dyDescent="0.3">
      <c r="A1046" s="664" t="s">
        <v>548</v>
      </c>
      <c r="B1046" s="665" t="s">
        <v>549</v>
      </c>
      <c r="C1046" s="666" t="s">
        <v>3306</v>
      </c>
      <c r="D1046" s="667" t="s">
        <v>5499</v>
      </c>
      <c r="E1046" s="666" t="s">
        <v>5500</v>
      </c>
      <c r="F1046" s="667" t="s">
        <v>5501</v>
      </c>
      <c r="G1046" s="666" t="s">
        <v>5171</v>
      </c>
      <c r="H1046" s="666" t="s">
        <v>5172</v>
      </c>
      <c r="I1046" s="668">
        <v>5485.4</v>
      </c>
      <c r="J1046" s="668">
        <v>1</v>
      </c>
      <c r="K1046" s="669">
        <v>5485.4</v>
      </c>
    </row>
    <row r="1047" spans="1:11" ht="14.4" customHeight="1" x14ac:dyDescent="0.3">
      <c r="A1047" s="664" t="s">
        <v>548</v>
      </c>
      <c r="B1047" s="665" t="s">
        <v>549</v>
      </c>
      <c r="C1047" s="666" t="s">
        <v>3306</v>
      </c>
      <c r="D1047" s="667" t="s">
        <v>5499</v>
      </c>
      <c r="E1047" s="666" t="s">
        <v>5500</v>
      </c>
      <c r="F1047" s="667" t="s">
        <v>5501</v>
      </c>
      <c r="G1047" s="666" t="s">
        <v>5173</v>
      </c>
      <c r="H1047" s="666" t="s">
        <v>5174</v>
      </c>
      <c r="I1047" s="668">
        <v>251.25</v>
      </c>
      <c r="J1047" s="668">
        <v>1</v>
      </c>
      <c r="K1047" s="669">
        <v>251.25</v>
      </c>
    </row>
    <row r="1048" spans="1:11" ht="14.4" customHeight="1" x14ac:dyDescent="0.3">
      <c r="A1048" s="664" t="s">
        <v>548</v>
      </c>
      <c r="B1048" s="665" t="s">
        <v>549</v>
      </c>
      <c r="C1048" s="666" t="s">
        <v>3306</v>
      </c>
      <c r="D1048" s="667" t="s">
        <v>5499</v>
      </c>
      <c r="E1048" s="666" t="s">
        <v>5500</v>
      </c>
      <c r="F1048" s="667" t="s">
        <v>5501</v>
      </c>
      <c r="G1048" s="666" t="s">
        <v>5175</v>
      </c>
      <c r="H1048" s="666" t="s">
        <v>5176</v>
      </c>
      <c r="I1048" s="668">
        <v>809</v>
      </c>
      <c r="J1048" s="668">
        <v>2</v>
      </c>
      <c r="K1048" s="669">
        <v>1618</v>
      </c>
    </row>
    <row r="1049" spans="1:11" ht="14.4" customHeight="1" x14ac:dyDescent="0.3">
      <c r="A1049" s="664" t="s">
        <v>548</v>
      </c>
      <c r="B1049" s="665" t="s">
        <v>549</v>
      </c>
      <c r="C1049" s="666" t="s">
        <v>3306</v>
      </c>
      <c r="D1049" s="667" t="s">
        <v>5499</v>
      </c>
      <c r="E1049" s="666" t="s">
        <v>5500</v>
      </c>
      <c r="F1049" s="667" t="s">
        <v>5501</v>
      </c>
      <c r="G1049" s="666" t="s">
        <v>5177</v>
      </c>
      <c r="H1049" s="666" t="s">
        <v>5178</v>
      </c>
      <c r="I1049" s="668">
        <v>530.67999999999995</v>
      </c>
      <c r="J1049" s="668">
        <v>4</v>
      </c>
      <c r="K1049" s="669">
        <v>2122.7199999999998</v>
      </c>
    </row>
    <row r="1050" spans="1:11" ht="14.4" customHeight="1" x14ac:dyDescent="0.3">
      <c r="A1050" s="664" t="s">
        <v>548</v>
      </c>
      <c r="B1050" s="665" t="s">
        <v>549</v>
      </c>
      <c r="C1050" s="666" t="s">
        <v>3306</v>
      </c>
      <c r="D1050" s="667" t="s">
        <v>5499</v>
      </c>
      <c r="E1050" s="666" t="s">
        <v>5500</v>
      </c>
      <c r="F1050" s="667" t="s">
        <v>5501</v>
      </c>
      <c r="G1050" s="666" t="s">
        <v>5179</v>
      </c>
      <c r="H1050" s="666" t="s">
        <v>5180</v>
      </c>
      <c r="I1050" s="668">
        <v>7705</v>
      </c>
      <c r="J1050" s="668">
        <v>2</v>
      </c>
      <c r="K1050" s="669">
        <v>15410</v>
      </c>
    </row>
    <row r="1051" spans="1:11" ht="14.4" customHeight="1" x14ac:dyDescent="0.3">
      <c r="A1051" s="664" t="s">
        <v>548</v>
      </c>
      <c r="B1051" s="665" t="s">
        <v>549</v>
      </c>
      <c r="C1051" s="666" t="s">
        <v>3306</v>
      </c>
      <c r="D1051" s="667" t="s">
        <v>5499</v>
      </c>
      <c r="E1051" s="666" t="s">
        <v>5500</v>
      </c>
      <c r="F1051" s="667" t="s">
        <v>5501</v>
      </c>
      <c r="G1051" s="666" t="s">
        <v>5181</v>
      </c>
      <c r="H1051" s="666" t="s">
        <v>5182</v>
      </c>
      <c r="I1051" s="668">
        <v>3859.17</v>
      </c>
      <c r="J1051" s="668">
        <v>1</v>
      </c>
      <c r="K1051" s="669">
        <v>3859.17</v>
      </c>
    </row>
    <row r="1052" spans="1:11" ht="14.4" customHeight="1" x14ac:dyDescent="0.3">
      <c r="A1052" s="664" t="s">
        <v>548</v>
      </c>
      <c r="B1052" s="665" t="s">
        <v>549</v>
      </c>
      <c r="C1052" s="666" t="s">
        <v>3306</v>
      </c>
      <c r="D1052" s="667" t="s">
        <v>5499</v>
      </c>
      <c r="E1052" s="666" t="s">
        <v>5500</v>
      </c>
      <c r="F1052" s="667" t="s">
        <v>5501</v>
      </c>
      <c r="G1052" s="666" t="s">
        <v>5183</v>
      </c>
      <c r="H1052" s="666" t="s">
        <v>5184</v>
      </c>
      <c r="I1052" s="668">
        <v>3510.26</v>
      </c>
      <c r="J1052" s="668">
        <v>1</v>
      </c>
      <c r="K1052" s="669">
        <v>3510.26</v>
      </c>
    </row>
    <row r="1053" spans="1:11" ht="14.4" customHeight="1" x14ac:dyDescent="0.3">
      <c r="A1053" s="664" t="s">
        <v>548</v>
      </c>
      <c r="B1053" s="665" t="s">
        <v>549</v>
      </c>
      <c r="C1053" s="666" t="s">
        <v>3306</v>
      </c>
      <c r="D1053" s="667" t="s">
        <v>5499</v>
      </c>
      <c r="E1053" s="666" t="s">
        <v>5500</v>
      </c>
      <c r="F1053" s="667" t="s">
        <v>5501</v>
      </c>
      <c r="G1053" s="666" t="s">
        <v>5185</v>
      </c>
      <c r="H1053" s="666" t="s">
        <v>5186</v>
      </c>
      <c r="I1053" s="668">
        <v>3859.17</v>
      </c>
      <c r="J1053" s="668">
        <v>1</v>
      </c>
      <c r="K1053" s="669">
        <v>3859.17</v>
      </c>
    </row>
    <row r="1054" spans="1:11" ht="14.4" customHeight="1" x14ac:dyDescent="0.3">
      <c r="A1054" s="664" t="s">
        <v>548</v>
      </c>
      <c r="B1054" s="665" t="s">
        <v>549</v>
      </c>
      <c r="C1054" s="666" t="s">
        <v>3306</v>
      </c>
      <c r="D1054" s="667" t="s">
        <v>5499</v>
      </c>
      <c r="E1054" s="666" t="s">
        <v>5500</v>
      </c>
      <c r="F1054" s="667" t="s">
        <v>5501</v>
      </c>
      <c r="G1054" s="666" t="s">
        <v>5187</v>
      </c>
      <c r="H1054" s="666" t="s">
        <v>5188</v>
      </c>
      <c r="I1054" s="668">
        <v>3510.3</v>
      </c>
      <c r="J1054" s="668">
        <v>1</v>
      </c>
      <c r="K1054" s="669">
        <v>3510.3</v>
      </c>
    </row>
    <row r="1055" spans="1:11" ht="14.4" customHeight="1" x14ac:dyDescent="0.3">
      <c r="A1055" s="664" t="s">
        <v>548</v>
      </c>
      <c r="B1055" s="665" t="s">
        <v>549</v>
      </c>
      <c r="C1055" s="666" t="s">
        <v>3306</v>
      </c>
      <c r="D1055" s="667" t="s">
        <v>5499</v>
      </c>
      <c r="E1055" s="666" t="s">
        <v>5500</v>
      </c>
      <c r="F1055" s="667" t="s">
        <v>5501</v>
      </c>
      <c r="G1055" s="666" t="s">
        <v>5189</v>
      </c>
      <c r="H1055" s="666" t="s">
        <v>5190</v>
      </c>
      <c r="I1055" s="668">
        <v>2012.5</v>
      </c>
      <c r="J1055" s="668">
        <v>2</v>
      </c>
      <c r="K1055" s="669">
        <v>4025</v>
      </c>
    </row>
    <row r="1056" spans="1:11" ht="14.4" customHeight="1" x14ac:dyDescent="0.3">
      <c r="A1056" s="664" t="s">
        <v>548</v>
      </c>
      <c r="B1056" s="665" t="s">
        <v>549</v>
      </c>
      <c r="C1056" s="666" t="s">
        <v>3306</v>
      </c>
      <c r="D1056" s="667" t="s">
        <v>5499</v>
      </c>
      <c r="E1056" s="666" t="s">
        <v>5500</v>
      </c>
      <c r="F1056" s="667" t="s">
        <v>5501</v>
      </c>
      <c r="G1056" s="666" t="s">
        <v>5191</v>
      </c>
      <c r="H1056" s="666" t="s">
        <v>5192</v>
      </c>
      <c r="I1056" s="668">
        <v>977.92499999999995</v>
      </c>
      <c r="J1056" s="668">
        <v>2</v>
      </c>
      <c r="K1056" s="669">
        <v>1955.85</v>
      </c>
    </row>
    <row r="1057" spans="1:11" ht="14.4" customHeight="1" x14ac:dyDescent="0.3">
      <c r="A1057" s="664" t="s">
        <v>548</v>
      </c>
      <c r="B1057" s="665" t="s">
        <v>549</v>
      </c>
      <c r="C1057" s="666" t="s">
        <v>3306</v>
      </c>
      <c r="D1057" s="667" t="s">
        <v>5499</v>
      </c>
      <c r="E1057" s="666" t="s">
        <v>5500</v>
      </c>
      <c r="F1057" s="667" t="s">
        <v>5501</v>
      </c>
      <c r="G1057" s="666" t="s">
        <v>5193</v>
      </c>
      <c r="H1057" s="666" t="s">
        <v>5194</v>
      </c>
      <c r="I1057" s="668">
        <v>977.95</v>
      </c>
      <c r="J1057" s="668">
        <v>1</v>
      </c>
      <c r="K1057" s="669">
        <v>977.95</v>
      </c>
    </row>
    <row r="1058" spans="1:11" ht="14.4" customHeight="1" x14ac:dyDescent="0.3">
      <c r="A1058" s="664" t="s">
        <v>548</v>
      </c>
      <c r="B1058" s="665" t="s">
        <v>549</v>
      </c>
      <c r="C1058" s="666" t="s">
        <v>3306</v>
      </c>
      <c r="D1058" s="667" t="s">
        <v>5499</v>
      </c>
      <c r="E1058" s="666" t="s">
        <v>5500</v>
      </c>
      <c r="F1058" s="667" t="s">
        <v>5501</v>
      </c>
      <c r="G1058" s="666" t="s">
        <v>5195</v>
      </c>
      <c r="H1058" s="666" t="s">
        <v>5196</v>
      </c>
      <c r="I1058" s="668">
        <v>12229.24</v>
      </c>
      <c r="J1058" s="668">
        <v>1</v>
      </c>
      <c r="K1058" s="669">
        <v>12229.24</v>
      </c>
    </row>
    <row r="1059" spans="1:11" ht="14.4" customHeight="1" x14ac:dyDescent="0.3">
      <c r="A1059" s="664" t="s">
        <v>548</v>
      </c>
      <c r="B1059" s="665" t="s">
        <v>549</v>
      </c>
      <c r="C1059" s="666" t="s">
        <v>3306</v>
      </c>
      <c r="D1059" s="667" t="s">
        <v>5499</v>
      </c>
      <c r="E1059" s="666" t="s">
        <v>5500</v>
      </c>
      <c r="F1059" s="667" t="s">
        <v>5501</v>
      </c>
      <c r="G1059" s="666" t="s">
        <v>5197</v>
      </c>
      <c r="H1059" s="666" t="s">
        <v>5198</v>
      </c>
      <c r="I1059" s="668">
        <v>809</v>
      </c>
      <c r="J1059" s="668">
        <v>1</v>
      </c>
      <c r="K1059" s="669">
        <v>809</v>
      </c>
    </row>
    <row r="1060" spans="1:11" ht="14.4" customHeight="1" x14ac:dyDescent="0.3">
      <c r="A1060" s="664" t="s">
        <v>548</v>
      </c>
      <c r="B1060" s="665" t="s">
        <v>549</v>
      </c>
      <c r="C1060" s="666" t="s">
        <v>3306</v>
      </c>
      <c r="D1060" s="667" t="s">
        <v>5499</v>
      </c>
      <c r="E1060" s="666" t="s">
        <v>5500</v>
      </c>
      <c r="F1060" s="667" t="s">
        <v>5501</v>
      </c>
      <c r="G1060" s="666" t="s">
        <v>5199</v>
      </c>
      <c r="H1060" s="666" t="s">
        <v>5200</v>
      </c>
      <c r="I1060" s="668">
        <v>809</v>
      </c>
      <c r="J1060" s="668">
        <v>1</v>
      </c>
      <c r="K1060" s="669">
        <v>809</v>
      </c>
    </row>
    <row r="1061" spans="1:11" ht="14.4" customHeight="1" x14ac:dyDescent="0.3">
      <c r="A1061" s="664" t="s">
        <v>548</v>
      </c>
      <c r="B1061" s="665" t="s">
        <v>549</v>
      </c>
      <c r="C1061" s="666" t="s">
        <v>3306</v>
      </c>
      <c r="D1061" s="667" t="s">
        <v>5499</v>
      </c>
      <c r="E1061" s="666" t="s">
        <v>5500</v>
      </c>
      <c r="F1061" s="667" t="s">
        <v>5501</v>
      </c>
      <c r="G1061" s="666" t="s">
        <v>5201</v>
      </c>
      <c r="H1061" s="666" t="s">
        <v>5202</v>
      </c>
      <c r="I1061" s="668">
        <v>809</v>
      </c>
      <c r="J1061" s="668">
        <v>1</v>
      </c>
      <c r="K1061" s="669">
        <v>809</v>
      </c>
    </row>
    <row r="1062" spans="1:11" ht="14.4" customHeight="1" x14ac:dyDescent="0.3">
      <c r="A1062" s="664" t="s">
        <v>548</v>
      </c>
      <c r="B1062" s="665" t="s">
        <v>549</v>
      </c>
      <c r="C1062" s="666" t="s">
        <v>3306</v>
      </c>
      <c r="D1062" s="667" t="s">
        <v>5499</v>
      </c>
      <c r="E1062" s="666" t="s">
        <v>5500</v>
      </c>
      <c r="F1062" s="667" t="s">
        <v>5501</v>
      </c>
      <c r="G1062" s="666" t="s">
        <v>5203</v>
      </c>
      <c r="H1062" s="666" t="s">
        <v>5204</v>
      </c>
      <c r="I1062" s="668">
        <v>809</v>
      </c>
      <c r="J1062" s="668">
        <v>1</v>
      </c>
      <c r="K1062" s="669">
        <v>809</v>
      </c>
    </row>
    <row r="1063" spans="1:11" ht="14.4" customHeight="1" x14ac:dyDescent="0.3">
      <c r="A1063" s="664" t="s">
        <v>548</v>
      </c>
      <c r="B1063" s="665" t="s">
        <v>549</v>
      </c>
      <c r="C1063" s="666" t="s">
        <v>3306</v>
      </c>
      <c r="D1063" s="667" t="s">
        <v>5499</v>
      </c>
      <c r="E1063" s="666" t="s">
        <v>5500</v>
      </c>
      <c r="F1063" s="667" t="s">
        <v>5501</v>
      </c>
      <c r="G1063" s="666" t="s">
        <v>5205</v>
      </c>
      <c r="H1063" s="666" t="s">
        <v>5206</v>
      </c>
      <c r="I1063" s="668">
        <v>638.39</v>
      </c>
      <c r="J1063" s="668">
        <v>2</v>
      </c>
      <c r="K1063" s="669">
        <v>1276.78</v>
      </c>
    </row>
    <row r="1064" spans="1:11" ht="14.4" customHeight="1" x14ac:dyDescent="0.3">
      <c r="A1064" s="664" t="s">
        <v>548</v>
      </c>
      <c r="B1064" s="665" t="s">
        <v>549</v>
      </c>
      <c r="C1064" s="666" t="s">
        <v>3306</v>
      </c>
      <c r="D1064" s="667" t="s">
        <v>5499</v>
      </c>
      <c r="E1064" s="666" t="s">
        <v>5500</v>
      </c>
      <c r="F1064" s="667" t="s">
        <v>5501</v>
      </c>
      <c r="G1064" s="666" t="s">
        <v>5207</v>
      </c>
      <c r="H1064" s="666" t="s">
        <v>5208</v>
      </c>
      <c r="I1064" s="668">
        <v>321.49</v>
      </c>
      <c r="J1064" s="668">
        <v>1</v>
      </c>
      <c r="K1064" s="669">
        <v>321.49</v>
      </c>
    </row>
    <row r="1065" spans="1:11" ht="14.4" customHeight="1" x14ac:dyDescent="0.3">
      <c r="A1065" s="664" t="s">
        <v>548</v>
      </c>
      <c r="B1065" s="665" t="s">
        <v>549</v>
      </c>
      <c r="C1065" s="666" t="s">
        <v>3306</v>
      </c>
      <c r="D1065" s="667" t="s">
        <v>5499</v>
      </c>
      <c r="E1065" s="666" t="s">
        <v>5500</v>
      </c>
      <c r="F1065" s="667" t="s">
        <v>5501</v>
      </c>
      <c r="G1065" s="666" t="s">
        <v>5209</v>
      </c>
      <c r="H1065" s="666" t="s">
        <v>5210</v>
      </c>
      <c r="I1065" s="668">
        <v>4588.5</v>
      </c>
      <c r="J1065" s="668">
        <v>1</v>
      </c>
      <c r="K1065" s="669">
        <v>4588.5</v>
      </c>
    </row>
    <row r="1066" spans="1:11" ht="14.4" customHeight="1" x14ac:dyDescent="0.3">
      <c r="A1066" s="664" t="s">
        <v>548</v>
      </c>
      <c r="B1066" s="665" t="s">
        <v>549</v>
      </c>
      <c r="C1066" s="666" t="s">
        <v>3306</v>
      </c>
      <c r="D1066" s="667" t="s">
        <v>5499</v>
      </c>
      <c r="E1066" s="666" t="s">
        <v>5500</v>
      </c>
      <c r="F1066" s="667" t="s">
        <v>5501</v>
      </c>
      <c r="G1066" s="666" t="s">
        <v>5211</v>
      </c>
      <c r="H1066" s="666" t="s">
        <v>5212</v>
      </c>
      <c r="I1066" s="668">
        <v>4588.5</v>
      </c>
      <c r="J1066" s="668">
        <v>1</v>
      </c>
      <c r="K1066" s="669">
        <v>4588.5</v>
      </c>
    </row>
    <row r="1067" spans="1:11" ht="14.4" customHeight="1" x14ac:dyDescent="0.3">
      <c r="A1067" s="664" t="s">
        <v>548</v>
      </c>
      <c r="B1067" s="665" t="s">
        <v>549</v>
      </c>
      <c r="C1067" s="666" t="s">
        <v>3306</v>
      </c>
      <c r="D1067" s="667" t="s">
        <v>5499</v>
      </c>
      <c r="E1067" s="666" t="s">
        <v>5500</v>
      </c>
      <c r="F1067" s="667" t="s">
        <v>5501</v>
      </c>
      <c r="G1067" s="666" t="s">
        <v>5213</v>
      </c>
      <c r="H1067" s="666" t="s">
        <v>5214</v>
      </c>
      <c r="I1067" s="668">
        <v>638.39</v>
      </c>
      <c r="J1067" s="668">
        <v>1</v>
      </c>
      <c r="K1067" s="669">
        <v>638.39</v>
      </c>
    </row>
    <row r="1068" spans="1:11" ht="14.4" customHeight="1" x14ac:dyDescent="0.3">
      <c r="A1068" s="664" t="s">
        <v>548</v>
      </c>
      <c r="B1068" s="665" t="s">
        <v>549</v>
      </c>
      <c r="C1068" s="666" t="s">
        <v>3306</v>
      </c>
      <c r="D1068" s="667" t="s">
        <v>5499</v>
      </c>
      <c r="E1068" s="666" t="s">
        <v>5500</v>
      </c>
      <c r="F1068" s="667" t="s">
        <v>5501</v>
      </c>
      <c r="G1068" s="666" t="s">
        <v>5215</v>
      </c>
      <c r="H1068" s="666" t="s">
        <v>5216</v>
      </c>
      <c r="I1068" s="668">
        <v>615.58000000000004</v>
      </c>
      <c r="J1068" s="668">
        <v>1</v>
      </c>
      <c r="K1068" s="669">
        <v>615.58000000000004</v>
      </c>
    </row>
    <row r="1069" spans="1:11" ht="14.4" customHeight="1" x14ac:dyDescent="0.3">
      <c r="A1069" s="664" t="s">
        <v>548</v>
      </c>
      <c r="B1069" s="665" t="s">
        <v>549</v>
      </c>
      <c r="C1069" s="666" t="s">
        <v>3306</v>
      </c>
      <c r="D1069" s="667" t="s">
        <v>5499</v>
      </c>
      <c r="E1069" s="666" t="s">
        <v>5500</v>
      </c>
      <c r="F1069" s="667" t="s">
        <v>5501</v>
      </c>
      <c r="G1069" s="666" t="s">
        <v>5217</v>
      </c>
      <c r="H1069" s="666" t="s">
        <v>5218</v>
      </c>
      <c r="I1069" s="668">
        <v>615.58000000000004</v>
      </c>
      <c r="J1069" s="668">
        <v>1</v>
      </c>
      <c r="K1069" s="669">
        <v>615.58000000000004</v>
      </c>
    </row>
    <row r="1070" spans="1:11" ht="14.4" customHeight="1" x14ac:dyDescent="0.3">
      <c r="A1070" s="664" t="s">
        <v>548</v>
      </c>
      <c r="B1070" s="665" t="s">
        <v>549</v>
      </c>
      <c r="C1070" s="666" t="s">
        <v>3306</v>
      </c>
      <c r="D1070" s="667" t="s">
        <v>5499</v>
      </c>
      <c r="E1070" s="666" t="s">
        <v>5500</v>
      </c>
      <c r="F1070" s="667" t="s">
        <v>5501</v>
      </c>
      <c r="G1070" s="666" t="s">
        <v>5219</v>
      </c>
      <c r="H1070" s="666" t="s">
        <v>5220</v>
      </c>
      <c r="I1070" s="668">
        <v>638.39</v>
      </c>
      <c r="J1070" s="668">
        <v>2</v>
      </c>
      <c r="K1070" s="669">
        <v>1276.78</v>
      </c>
    </row>
    <row r="1071" spans="1:11" ht="14.4" customHeight="1" x14ac:dyDescent="0.3">
      <c r="A1071" s="664" t="s">
        <v>548</v>
      </c>
      <c r="B1071" s="665" t="s">
        <v>549</v>
      </c>
      <c r="C1071" s="666" t="s">
        <v>3306</v>
      </c>
      <c r="D1071" s="667" t="s">
        <v>5499</v>
      </c>
      <c r="E1071" s="666" t="s">
        <v>5500</v>
      </c>
      <c r="F1071" s="667" t="s">
        <v>5501</v>
      </c>
      <c r="G1071" s="666" t="s">
        <v>5221</v>
      </c>
      <c r="H1071" s="666" t="s">
        <v>5222</v>
      </c>
      <c r="I1071" s="668">
        <v>449.5</v>
      </c>
      <c r="J1071" s="668">
        <v>1</v>
      </c>
      <c r="K1071" s="669">
        <v>449.5</v>
      </c>
    </row>
    <row r="1072" spans="1:11" ht="14.4" customHeight="1" x14ac:dyDescent="0.3">
      <c r="A1072" s="664" t="s">
        <v>548</v>
      </c>
      <c r="B1072" s="665" t="s">
        <v>549</v>
      </c>
      <c r="C1072" s="666" t="s">
        <v>3306</v>
      </c>
      <c r="D1072" s="667" t="s">
        <v>5499</v>
      </c>
      <c r="E1072" s="666" t="s">
        <v>5500</v>
      </c>
      <c r="F1072" s="667" t="s">
        <v>5501</v>
      </c>
      <c r="G1072" s="666" t="s">
        <v>5223</v>
      </c>
      <c r="H1072" s="666" t="s">
        <v>5224</v>
      </c>
      <c r="I1072" s="668">
        <v>1290.93</v>
      </c>
      <c r="J1072" s="668">
        <v>2</v>
      </c>
      <c r="K1072" s="669">
        <v>2581.86</v>
      </c>
    </row>
    <row r="1073" spans="1:11" ht="14.4" customHeight="1" x14ac:dyDescent="0.3">
      <c r="A1073" s="664" t="s">
        <v>548</v>
      </c>
      <c r="B1073" s="665" t="s">
        <v>549</v>
      </c>
      <c r="C1073" s="666" t="s">
        <v>3306</v>
      </c>
      <c r="D1073" s="667" t="s">
        <v>5499</v>
      </c>
      <c r="E1073" s="666" t="s">
        <v>5500</v>
      </c>
      <c r="F1073" s="667" t="s">
        <v>5501</v>
      </c>
      <c r="G1073" s="666" t="s">
        <v>5225</v>
      </c>
      <c r="H1073" s="666" t="s">
        <v>5226</v>
      </c>
      <c r="I1073" s="668">
        <v>9744.85</v>
      </c>
      <c r="J1073" s="668">
        <v>1</v>
      </c>
      <c r="K1073" s="669">
        <v>9744.85</v>
      </c>
    </row>
    <row r="1074" spans="1:11" ht="14.4" customHeight="1" x14ac:dyDescent="0.3">
      <c r="A1074" s="664" t="s">
        <v>548</v>
      </c>
      <c r="B1074" s="665" t="s">
        <v>549</v>
      </c>
      <c r="C1074" s="666" t="s">
        <v>3306</v>
      </c>
      <c r="D1074" s="667" t="s">
        <v>5499</v>
      </c>
      <c r="E1074" s="666" t="s">
        <v>5500</v>
      </c>
      <c r="F1074" s="667" t="s">
        <v>5501</v>
      </c>
      <c r="G1074" s="666" t="s">
        <v>5227</v>
      </c>
      <c r="H1074" s="666" t="s">
        <v>5228</v>
      </c>
      <c r="I1074" s="668">
        <v>2722.6666666666665</v>
      </c>
      <c r="J1074" s="668">
        <v>3</v>
      </c>
      <c r="K1074" s="669">
        <v>8168</v>
      </c>
    </row>
    <row r="1075" spans="1:11" ht="14.4" customHeight="1" x14ac:dyDescent="0.3">
      <c r="A1075" s="664" t="s">
        <v>548</v>
      </c>
      <c r="B1075" s="665" t="s">
        <v>549</v>
      </c>
      <c r="C1075" s="666" t="s">
        <v>3306</v>
      </c>
      <c r="D1075" s="667" t="s">
        <v>5499</v>
      </c>
      <c r="E1075" s="666" t="s">
        <v>5500</v>
      </c>
      <c r="F1075" s="667" t="s">
        <v>5501</v>
      </c>
      <c r="G1075" s="666" t="s">
        <v>5229</v>
      </c>
      <c r="H1075" s="666" t="s">
        <v>5230</v>
      </c>
      <c r="I1075" s="668">
        <v>405.05</v>
      </c>
      <c r="J1075" s="668">
        <v>1</v>
      </c>
      <c r="K1075" s="669">
        <v>405.05</v>
      </c>
    </row>
    <row r="1076" spans="1:11" ht="14.4" customHeight="1" x14ac:dyDescent="0.3">
      <c r="A1076" s="664" t="s">
        <v>548</v>
      </c>
      <c r="B1076" s="665" t="s">
        <v>549</v>
      </c>
      <c r="C1076" s="666" t="s">
        <v>3306</v>
      </c>
      <c r="D1076" s="667" t="s">
        <v>5499</v>
      </c>
      <c r="E1076" s="666" t="s">
        <v>5500</v>
      </c>
      <c r="F1076" s="667" t="s">
        <v>5501</v>
      </c>
      <c r="G1076" s="666" t="s">
        <v>5231</v>
      </c>
      <c r="H1076" s="666" t="s">
        <v>5232</v>
      </c>
      <c r="I1076" s="668">
        <v>7402.31</v>
      </c>
      <c r="J1076" s="668">
        <v>1</v>
      </c>
      <c r="K1076" s="669">
        <v>7402.31</v>
      </c>
    </row>
    <row r="1077" spans="1:11" ht="14.4" customHeight="1" x14ac:dyDescent="0.3">
      <c r="A1077" s="664" t="s">
        <v>548</v>
      </c>
      <c r="B1077" s="665" t="s">
        <v>549</v>
      </c>
      <c r="C1077" s="666" t="s">
        <v>3306</v>
      </c>
      <c r="D1077" s="667" t="s">
        <v>5499</v>
      </c>
      <c r="E1077" s="666" t="s">
        <v>5500</v>
      </c>
      <c r="F1077" s="667" t="s">
        <v>5501</v>
      </c>
      <c r="G1077" s="666" t="s">
        <v>5233</v>
      </c>
      <c r="H1077" s="666" t="s">
        <v>5234</v>
      </c>
      <c r="I1077" s="668">
        <v>2021.96</v>
      </c>
      <c r="J1077" s="668">
        <v>1</v>
      </c>
      <c r="K1077" s="669">
        <v>2021.96</v>
      </c>
    </row>
    <row r="1078" spans="1:11" ht="14.4" customHeight="1" x14ac:dyDescent="0.3">
      <c r="A1078" s="664" t="s">
        <v>548</v>
      </c>
      <c r="B1078" s="665" t="s">
        <v>549</v>
      </c>
      <c r="C1078" s="666" t="s">
        <v>3306</v>
      </c>
      <c r="D1078" s="667" t="s">
        <v>5499</v>
      </c>
      <c r="E1078" s="666" t="s">
        <v>5500</v>
      </c>
      <c r="F1078" s="667" t="s">
        <v>5501</v>
      </c>
      <c r="G1078" s="666" t="s">
        <v>5235</v>
      </c>
      <c r="H1078" s="666" t="s">
        <v>5236</v>
      </c>
      <c r="I1078" s="668">
        <v>4497.7</v>
      </c>
      <c r="J1078" s="668">
        <v>1</v>
      </c>
      <c r="K1078" s="669">
        <v>4497.7</v>
      </c>
    </row>
    <row r="1079" spans="1:11" ht="14.4" customHeight="1" x14ac:dyDescent="0.3">
      <c r="A1079" s="664" t="s">
        <v>548</v>
      </c>
      <c r="B1079" s="665" t="s">
        <v>549</v>
      </c>
      <c r="C1079" s="666" t="s">
        <v>3306</v>
      </c>
      <c r="D1079" s="667" t="s">
        <v>5499</v>
      </c>
      <c r="E1079" s="666" t="s">
        <v>5500</v>
      </c>
      <c r="F1079" s="667" t="s">
        <v>5501</v>
      </c>
      <c r="G1079" s="666" t="s">
        <v>5237</v>
      </c>
      <c r="H1079" s="666" t="s">
        <v>5238</v>
      </c>
      <c r="I1079" s="668">
        <v>8249.2000000000007</v>
      </c>
      <c r="J1079" s="668">
        <v>1</v>
      </c>
      <c r="K1079" s="669">
        <v>8249.2000000000007</v>
      </c>
    </row>
    <row r="1080" spans="1:11" ht="14.4" customHeight="1" x14ac:dyDescent="0.3">
      <c r="A1080" s="664" t="s">
        <v>548</v>
      </c>
      <c r="B1080" s="665" t="s">
        <v>549</v>
      </c>
      <c r="C1080" s="666" t="s">
        <v>3306</v>
      </c>
      <c r="D1080" s="667" t="s">
        <v>5499</v>
      </c>
      <c r="E1080" s="666" t="s">
        <v>5500</v>
      </c>
      <c r="F1080" s="667" t="s">
        <v>5501</v>
      </c>
      <c r="G1080" s="666" t="s">
        <v>5239</v>
      </c>
      <c r="H1080" s="666" t="s">
        <v>5240</v>
      </c>
      <c r="I1080" s="668">
        <v>10171.530000000001</v>
      </c>
      <c r="J1080" s="668">
        <v>1</v>
      </c>
      <c r="K1080" s="669">
        <v>10171.530000000001</v>
      </c>
    </row>
    <row r="1081" spans="1:11" ht="14.4" customHeight="1" x14ac:dyDescent="0.3">
      <c r="A1081" s="664" t="s">
        <v>548</v>
      </c>
      <c r="B1081" s="665" t="s">
        <v>549</v>
      </c>
      <c r="C1081" s="666" t="s">
        <v>3306</v>
      </c>
      <c r="D1081" s="667" t="s">
        <v>5499</v>
      </c>
      <c r="E1081" s="666" t="s">
        <v>5500</v>
      </c>
      <c r="F1081" s="667" t="s">
        <v>5501</v>
      </c>
      <c r="G1081" s="666" t="s">
        <v>5241</v>
      </c>
      <c r="H1081" s="666" t="s">
        <v>5242</v>
      </c>
      <c r="I1081" s="668">
        <v>2224.48</v>
      </c>
      <c r="J1081" s="668">
        <v>1</v>
      </c>
      <c r="K1081" s="669">
        <v>2224.48</v>
      </c>
    </row>
    <row r="1082" spans="1:11" ht="14.4" customHeight="1" x14ac:dyDescent="0.3">
      <c r="A1082" s="664" t="s">
        <v>548</v>
      </c>
      <c r="B1082" s="665" t="s">
        <v>549</v>
      </c>
      <c r="C1082" s="666" t="s">
        <v>3306</v>
      </c>
      <c r="D1082" s="667" t="s">
        <v>5499</v>
      </c>
      <c r="E1082" s="666" t="s">
        <v>5500</v>
      </c>
      <c r="F1082" s="667" t="s">
        <v>5501</v>
      </c>
      <c r="G1082" s="666" t="s">
        <v>5243</v>
      </c>
      <c r="H1082" s="666" t="s">
        <v>5244</v>
      </c>
      <c r="I1082" s="668">
        <v>1800</v>
      </c>
      <c r="J1082" s="668">
        <v>2</v>
      </c>
      <c r="K1082" s="669">
        <v>3600</v>
      </c>
    </row>
    <row r="1083" spans="1:11" ht="14.4" customHeight="1" x14ac:dyDescent="0.3">
      <c r="A1083" s="664" t="s">
        <v>548</v>
      </c>
      <c r="B1083" s="665" t="s">
        <v>549</v>
      </c>
      <c r="C1083" s="666" t="s">
        <v>3306</v>
      </c>
      <c r="D1083" s="667" t="s">
        <v>5499</v>
      </c>
      <c r="E1083" s="666" t="s">
        <v>5500</v>
      </c>
      <c r="F1083" s="667" t="s">
        <v>5501</v>
      </c>
      <c r="G1083" s="666" t="s">
        <v>5245</v>
      </c>
      <c r="H1083" s="666" t="s">
        <v>5246</v>
      </c>
      <c r="I1083" s="668">
        <v>3999</v>
      </c>
      <c r="J1083" s="668">
        <v>2</v>
      </c>
      <c r="K1083" s="669">
        <v>7998</v>
      </c>
    </row>
    <row r="1084" spans="1:11" ht="14.4" customHeight="1" x14ac:dyDescent="0.3">
      <c r="A1084" s="664" t="s">
        <v>548</v>
      </c>
      <c r="B1084" s="665" t="s">
        <v>549</v>
      </c>
      <c r="C1084" s="666" t="s">
        <v>3306</v>
      </c>
      <c r="D1084" s="667" t="s">
        <v>5499</v>
      </c>
      <c r="E1084" s="666" t="s">
        <v>5500</v>
      </c>
      <c r="F1084" s="667" t="s">
        <v>5501</v>
      </c>
      <c r="G1084" s="666" t="s">
        <v>5247</v>
      </c>
      <c r="H1084" s="666" t="s">
        <v>5248</v>
      </c>
      <c r="I1084" s="668">
        <v>3784.65</v>
      </c>
      <c r="J1084" s="668">
        <v>1</v>
      </c>
      <c r="K1084" s="669">
        <v>3784.65</v>
      </c>
    </row>
    <row r="1085" spans="1:11" ht="14.4" customHeight="1" x14ac:dyDescent="0.3">
      <c r="A1085" s="664" t="s">
        <v>548</v>
      </c>
      <c r="B1085" s="665" t="s">
        <v>549</v>
      </c>
      <c r="C1085" s="666" t="s">
        <v>3306</v>
      </c>
      <c r="D1085" s="667" t="s">
        <v>5499</v>
      </c>
      <c r="E1085" s="666" t="s">
        <v>5500</v>
      </c>
      <c r="F1085" s="667" t="s">
        <v>5501</v>
      </c>
      <c r="G1085" s="666" t="s">
        <v>5249</v>
      </c>
      <c r="H1085" s="666" t="s">
        <v>5250</v>
      </c>
      <c r="I1085" s="668">
        <v>527.85</v>
      </c>
      <c r="J1085" s="668">
        <v>1</v>
      </c>
      <c r="K1085" s="669">
        <v>527.85</v>
      </c>
    </row>
    <row r="1086" spans="1:11" ht="14.4" customHeight="1" x14ac:dyDescent="0.3">
      <c r="A1086" s="664" t="s">
        <v>548</v>
      </c>
      <c r="B1086" s="665" t="s">
        <v>549</v>
      </c>
      <c r="C1086" s="666" t="s">
        <v>3306</v>
      </c>
      <c r="D1086" s="667" t="s">
        <v>5499</v>
      </c>
      <c r="E1086" s="666" t="s">
        <v>5500</v>
      </c>
      <c r="F1086" s="667" t="s">
        <v>5501</v>
      </c>
      <c r="G1086" s="666" t="s">
        <v>5251</v>
      </c>
      <c r="H1086" s="666" t="s">
        <v>5252</v>
      </c>
      <c r="I1086" s="668">
        <v>977.95</v>
      </c>
      <c r="J1086" s="668">
        <v>1</v>
      </c>
      <c r="K1086" s="669">
        <v>977.95</v>
      </c>
    </row>
    <row r="1087" spans="1:11" ht="14.4" customHeight="1" x14ac:dyDescent="0.3">
      <c r="A1087" s="664" t="s">
        <v>548</v>
      </c>
      <c r="B1087" s="665" t="s">
        <v>549</v>
      </c>
      <c r="C1087" s="666" t="s">
        <v>3306</v>
      </c>
      <c r="D1087" s="667" t="s">
        <v>5499</v>
      </c>
      <c r="E1087" s="666" t="s">
        <v>5500</v>
      </c>
      <c r="F1087" s="667" t="s">
        <v>5501</v>
      </c>
      <c r="G1087" s="666" t="s">
        <v>5253</v>
      </c>
      <c r="H1087" s="666" t="s">
        <v>5254</v>
      </c>
      <c r="I1087" s="668">
        <v>12616.96</v>
      </c>
      <c r="J1087" s="668">
        <v>1</v>
      </c>
      <c r="K1087" s="669">
        <v>12616.96</v>
      </c>
    </row>
    <row r="1088" spans="1:11" ht="14.4" customHeight="1" x14ac:dyDescent="0.3">
      <c r="A1088" s="664" t="s">
        <v>548</v>
      </c>
      <c r="B1088" s="665" t="s">
        <v>549</v>
      </c>
      <c r="C1088" s="666" t="s">
        <v>3306</v>
      </c>
      <c r="D1088" s="667" t="s">
        <v>5499</v>
      </c>
      <c r="E1088" s="666" t="s">
        <v>5500</v>
      </c>
      <c r="F1088" s="667" t="s">
        <v>5501</v>
      </c>
      <c r="G1088" s="666" t="s">
        <v>5255</v>
      </c>
      <c r="H1088" s="666" t="s">
        <v>5256</v>
      </c>
      <c r="I1088" s="668">
        <v>515.42499999999995</v>
      </c>
      <c r="J1088" s="668">
        <v>2</v>
      </c>
      <c r="K1088" s="669">
        <v>1030.8499999999999</v>
      </c>
    </row>
    <row r="1089" spans="1:11" ht="14.4" customHeight="1" x14ac:dyDescent="0.3">
      <c r="A1089" s="664" t="s">
        <v>548</v>
      </c>
      <c r="B1089" s="665" t="s">
        <v>549</v>
      </c>
      <c r="C1089" s="666" t="s">
        <v>3306</v>
      </c>
      <c r="D1089" s="667" t="s">
        <v>5499</v>
      </c>
      <c r="E1089" s="666" t="s">
        <v>5500</v>
      </c>
      <c r="F1089" s="667" t="s">
        <v>5501</v>
      </c>
      <c r="G1089" s="666" t="s">
        <v>5257</v>
      </c>
      <c r="H1089" s="666" t="s">
        <v>5258</v>
      </c>
      <c r="I1089" s="668">
        <v>412</v>
      </c>
      <c r="J1089" s="668">
        <v>1</v>
      </c>
      <c r="K1089" s="669">
        <v>412</v>
      </c>
    </row>
    <row r="1090" spans="1:11" ht="14.4" customHeight="1" x14ac:dyDescent="0.3">
      <c r="A1090" s="664" t="s">
        <v>548</v>
      </c>
      <c r="B1090" s="665" t="s">
        <v>549</v>
      </c>
      <c r="C1090" s="666" t="s">
        <v>3306</v>
      </c>
      <c r="D1090" s="667" t="s">
        <v>5499</v>
      </c>
      <c r="E1090" s="666" t="s">
        <v>5500</v>
      </c>
      <c r="F1090" s="667" t="s">
        <v>5501</v>
      </c>
      <c r="G1090" s="666" t="s">
        <v>5259</v>
      </c>
      <c r="H1090" s="666" t="s">
        <v>5260</v>
      </c>
      <c r="I1090" s="668">
        <v>8454</v>
      </c>
      <c r="J1090" s="668">
        <v>1</v>
      </c>
      <c r="K1090" s="669">
        <v>8454</v>
      </c>
    </row>
    <row r="1091" spans="1:11" ht="14.4" customHeight="1" x14ac:dyDescent="0.3">
      <c r="A1091" s="664" t="s">
        <v>548</v>
      </c>
      <c r="B1091" s="665" t="s">
        <v>549</v>
      </c>
      <c r="C1091" s="666" t="s">
        <v>3306</v>
      </c>
      <c r="D1091" s="667" t="s">
        <v>5499</v>
      </c>
      <c r="E1091" s="666" t="s">
        <v>5500</v>
      </c>
      <c r="F1091" s="667" t="s">
        <v>5501</v>
      </c>
      <c r="G1091" s="666" t="s">
        <v>5261</v>
      </c>
      <c r="H1091" s="666" t="s">
        <v>5262</v>
      </c>
      <c r="I1091" s="668">
        <v>8454</v>
      </c>
      <c r="J1091" s="668">
        <v>1</v>
      </c>
      <c r="K1091" s="669">
        <v>8454</v>
      </c>
    </row>
    <row r="1092" spans="1:11" ht="14.4" customHeight="1" x14ac:dyDescent="0.3">
      <c r="A1092" s="664" t="s">
        <v>548</v>
      </c>
      <c r="B1092" s="665" t="s">
        <v>549</v>
      </c>
      <c r="C1092" s="666" t="s">
        <v>3306</v>
      </c>
      <c r="D1092" s="667" t="s">
        <v>5499</v>
      </c>
      <c r="E1092" s="666" t="s">
        <v>5500</v>
      </c>
      <c r="F1092" s="667" t="s">
        <v>5501</v>
      </c>
      <c r="G1092" s="666" t="s">
        <v>5263</v>
      </c>
      <c r="H1092" s="666" t="s">
        <v>5264</v>
      </c>
      <c r="I1092" s="668">
        <v>412</v>
      </c>
      <c r="J1092" s="668">
        <v>2</v>
      </c>
      <c r="K1092" s="669">
        <v>824</v>
      </c>
    </row>
    <row r="1093" spans="1:11" ht="14.4" customHeight="1" x14ac:dyDescent="0.3">
      <c r="A1093" s="664" t="s">
        <v>548</v>
      </c>
      <c r="B1093" s="665" t="s">
        <v>549</v>
      </c>
      <c r="C1093" s="666" t="s">
        <v>3306</v>
      </c>
      <c r="D1093" s="667" t="s">
        <v>5499</v>
      </c>
      <c r="E1093" s="666" t="s">
        <v>5500</v>
      </c>
      <c r="F1093" s="667" t="s">
        <v>5501</v>
      </c>
      <c r="G1093" s="666" t="s">
        <v>5265</v>
      </c>
      <c r="H1093" s="666" t="s">
        <v>5266</v>
      </c>
      <c r="I1093" s="668">
        <v>680.71</v>
      </c>
      <c r="J1093" s="668">
        <v>1</v>
      </c>
      <c r="K1093" s="669">
        <v>680.71</v>
      </c>
    </row>
    <row r="1094" spans="1:11" ht="14.4" customHeight="1" x14ac:dyDescent="0.3">
      <c r="A1094" s="664" t="s">
        <v>548</v>
      </c>
      <c r="B1094" s="665" t="s">
        <v>549</v>
      </c>
      <c r="C1094" s="666" t="s">
        <v>3306</v>
      </c>
      <c r="D1094" s="667" t="s">
        <v>5499</v>
      </c>
      <c r="E1094" s="666" t="s">
        <v>5500</v>
      </c>
      <c r="F1094" s="667" t="s">
        <v>5501</v>
      </c>
      <c r="G1094" s="666" t="s">
        <v>5267</v>
      </c>
      <c r="H1094" s="666" t="s">
        <v>5268</v>
      </c>
      <c r="I1094" s="668">
        <v>5192.25</v>
      </c>
      <c r="J1094" s="668">
        <v>1</v>
      </c>
      <c r="K1094" s="669">
        <v>5192.25</v>
      </c>
    </row>
    <row r="1095" spans="1:11" ht="14.4" customHeight="1" x14ac:dyDescent="0.3">
      <c r="A1095" s="664" t="s">
        <v>548</v>
      </c>
      <c r="B1095" s="665" t="s">
        <v>549</v>
      </c>
      <c r="C1095" s="666" t="s">
        <v>3306</v>
      </c>
      <c r="D1095" s="667" t="s">
        <v>5499</v>
      </c>
      <c r="E1095" s="666" t="s">
        <v>5500</v>
      </c>
      <c r="F1095" s="667" t="s">
        <v>5501</v>
      </c>
      <c r="G1095" s="666" t="s">
        <v>5269</v>
      </c>
      <c r="H1095" s="666" t="s">
        <v>5270</v>
      </c>
      <c r="I1095" s="668">
        <v>878.72500000000002</v>
      </c>
      <c r="J1095" s="668">
        <v>3</v>
      </c>
      <c r="K1095" s="669">
        <v>2636.17</v>
      </c>
    </row>
    <row r="1096" spans="1:11" ht="14.4" customHeight="1" x14ac:dyDescent="0.3">
      <c r="A1096" s="664" t="s">
        <v>548</v>
      </c>
      <c r="B1096" s="665" t="s">
        <v>549</v>
      </c>
      <c r="C1096" s="666" t="s">
        <v>3306</v>
      </c>
      <c r="D1096" s="667" t="s">
        <v>5499</v>
      </c>
      <c r="E1096" s="666" t="s">
        <v>5500</v>
      </c>
      <c r="F1096" s="667" t="s">
        <v>5501</v>
      </c>
      <c r="G1096" s="666" t="s">
        <v>5271</v>
      </c>
      <c r="H1096" s="666" t="s">
        <v>5272</v>
      </c>
      <c r="I1096" s="668">
        <v>878.72</v>
      </c>
      <c r="J1096" s="668">
        <v>4</v>
      </c>
      <c r="K1096" s="669">
        <v>3514.87</v>
      </c>
    </row>
    <row r="1097" spans="1:11" ht="14.4" customHeight="1" x14ac:dyDescent="0.3">
      <c r="A1097" s="664" t="s">
        <v>548</v>
      </c>
      <c r="B1097" s="665" t="s">
        <v>549</v>
      </c>
      <c r="C1097" s="666" t="s">
        <v>3306</v>
      </c>
      <c r="D1097" s="667" t="s">
        <v>5499</v>
      </c>
      <c r="E1097" s="666" t="s">
        <v>5500</v>
      </c>
      <c r="F1097" s="667" t="s">
        <v>5501</v>
      </c>
      <c r="G1097" s="666" t="s">
        <v>5273</v>
      </c>
      <c r="H1097" s="666" t="s">
        <v>5274</v>
      </c>
      <c r="I1097" s="668">
        <v>2330.63</v>
      </c>
      <c r="J1097" s="668">
        <v>2</v>
      </c>
      <c r="K1097" s="669">
        <v>4661.25</v>
      </c>
    </row>
    <row r="1098" spans="1:11" ht="14.4" customHeight="1" x14ac:dyDescent="0.3">
      <c r="A1098" s="664" t="s">
        <v>548</v>
      </c>
      <c r="B1098" s="665" t="s">
        <v>549</v>
      </c>
      <c r="C1098" s="666" t="s">
        <v>3306</v>
      </c>
      <c r="D1098" s="667" t="s">
        <v>5499</v>
      </c>
      <c r="E1098" s="666" t="s">
        <v>5500</v>
      </c>
      <c r="F1098" s="667" t="s">
        <v>5501</v>
      </c>
      <c r="G1098" s="666" t="s">
        <v>5275</v>
      </c>
      <c r="H1098" s="666" t="s">
        <v>5276</v>
      </c>
      <c r="I1098" s="668">
        <v>809</v>
      </c>
      <c r="J1098" s="668">
        <v>1</v>
      </c>
      <c r="K1098" s="669">
        <v>809</v>
      </c>
    </row>
    <row r="1099" spans="1:11" ht="14.4" customHeight="1" x14ac:dyDescent="0.3">
      <c r="A1099" s="664" t="s">
        <v>548</v>
      </c>
      <c r="B1099" s="665" t="s">
        <v>549</v>
      </c>
      <c r="C1099" s="666" t="s">
        <v>3306</v>
      </c>
      <c r="D1099" s="667" t="s">
        <v>5499</v>
      </c>
      <c r="E1099" s="666" t="s">
        <v>5500</v>
      </c>
      <c r="F1099" s="667" t="s">
        <v>5501</v>
      </c>
      <c r="G1099" s="666" t="s">
        <v>5277</v>
      </c>
      <c r="H1099" s="666" t="s">
        <v>5278</v>
      </c>
      <c r="I1099" s="668">
        <v>10096.799999999999</v>
      </c>
      <c r="J1099" s="668">
        <v>1</v>
      </c>
      <c r="K1099" s="669">
        <v>10096.799999999999</v>
      </c>
    </row>
    <row r="1100" spans="1:11" ht="14.4" customHeight="1" x14ac:dyDescent="0.3">
      <c r="A1100" s="664" t="s">
        <v>548</v>
      </c>
      <c r="B1100" s="665" t="s">
        <v>549</v>
      </c>
      <c r="C1100" s="666" t="s">
        <v>3306</v>
      </c>
      <c r="D1100" s="667" t="s">
        <v>5499</v>
      </c>
      <c r="E1100" s="666" t="s">
        <v>5500</v>
      </c>
      <c r="F1100" s="667" t="s">
        <v>5501</v>
      </c>
      <c r="G1100" s="666" t="s">
        <v>5279</v>
      </c>
      <c r="H1100" s="666" t="s">
        <v>5280</v>
      </c>
      <c r="I1100" s="668">
        <v>5146.25</v>
      </c>
      <c r="J1100" s="668">
        <v>2</v>
      </c>
      <c r="K1100" s="669">
        <v>10292.5</v>
      </c>
    </row>
    <row r="1101" spans="1:11" ht="14.4" customHeight="1" x14ac:dyDescent="0.3">
      <c r="A1101" s="664" t="s">
        <v>548</v>
      </c>
      <c r="B1101" s="665" t="s">
        <v>549</v>
      </c>
      <c r="C1101" s="666" t="s">
        <v>3306</v>
      </c>
      <c r="D1101" s="667" t="s">
        <v>5499</v>
      </c>
      <c r="E1101" s="666" t="s">
        <v>5500</v>
      </c>
      <c r="F1101" s="667" t="s">
        <v>5501</v>
      </c>
      <c r="G1101" s="666" t="s">
        <v>5281</v>
      </c>
      <c r="H1101" s="666" t="s">
        <v>5282</v>
      </c>
      <c r="I1101" s="668">
        <v>3859.2</v>
      </c>
      <c r="J1101" s="668">
        <v>1</v>
      </c>
      <c r="K1101" s="669">
        <v>3859.2</v>
      </c>
    </row>
    <row r="1102" spans="1:11" ht="14.4" customHeight="1" x14ac:dyDescent="0.3">
      <c r="A1102" s="664" t="s">
        <v>548</v>
      </c>
      <c r="B1102" s="665" t="s">
        <v>549</v>
      </c>
      <c r="C1102" s="666" t="s">
        <v>3306</v>
      </c>
      <c r="D1102" s="667" t="s">
        <v>5499</v>
      </c>
      <c r="E1102" s="666" t="s">
        <v>5500</v>
      </c>
      <c r="F1102" s="667" t="s">
        <v>5501</v>
      </c>
      <c r="G1102" s="666" t="s">
        <v>5283</v>
      </c>
      <c r="H1102" s="666" t="s">
        <v>5284</v>
      </c>
      <c r="I1102" s="668">
        <v>878.72</v>
      </c>
      <c r="J1102" s="668">
        <v>1</v>
      </c>
      <c r="K1102" s="669">
        <v>878.72</v>
      </c>
    </row>
    <row r="1103" spans="1:11" ht="14.4" customHeight="1" x14ac:dyDescent="0.3">
      <c r="A1103" s="664" t="s">
        <v>548</v>
      </c>
      <c r="B1103" s="665" t="s">
        <v>549</v>
      </c>
      <c r="C1103" s="666" t="s">
        <v>3306</v>
      </c>
      <c r="D1103" s="667" t="s">
        <v>5499</v>
      </c>
      <c r="E1103" s="666" t="s">
        <v>5500</v>
      </c>
      <c r="F1103" s="667" t="s">
        <v>5501</v>
      </c>
      <c r="G1103" s="666" t="s">
        <v>5285</v>
      </c>
      <c r="H1103" s="666" t="s">
        <v>5286</v>
      </c>
      <c r="I1103" s="668">
        <v>878.72</v>
      </c>
      <c r="J1103" s="668">
        <v>9</v>
      </c>
      <c r="K1103" s="669">
        <v>7908.45</v>
      </c>
    </row>
    <row r="1104" spans="1:11" ht="14.4" customHeight="1" x14ac:dyDescent="0.3">
      <c r="A1104" s="664" t="s">
        <v>548</v>
      </c>
      <c r="B1104" s="665" t="s">
        <v>549</v>
      </c>
      <c r="C1104" s="666" t="s">
        <v>3306</v>
      </c>
      <c r="D1104" s="667" t="s">
        <v>5499</v>
      </c>
      <c r="E1104" s="666" t="s">
        <v>5500</v>
      </c>
      <c r="F1104" s="667" t="s">
        <v>5501</v>
      </c>
      <c r="G1104" s="666" t="s">
        <v>5287</v>
      </c>
      <c r="H1104" s="666" t="s">
        <v>5288</v>
      </c>
      <c r="I1104" s="668">
        <v>878.72</v>
      </c>
      <c r="J1104" s="668">
        <v>1</v>
      </c>
      <c r="K1104" s="669">
        <v>878.72</v>
      </c>
    </row>
    <row r="1105" spans="1:11" ht="14.4" customHeight="1" x14ac:dyDescent="0.3">
      <c r="A1105" s="664" t="s">
        <v>548</v>
      </c>
      <c r="B1105" s="665" t="s">
        <v>549</v>
      </c>
      <c r="C1105" s="666" t="s">
        <v>3306</v>
      </c>
      <c r="D1105" s="667" t="s">
        <v>5499</v>
      </c>
      <c r="E1105" s="666" t="s">
        <v>5500</v>
      </c>
      <c r="F1105" s="667" t="s">
        <v>5501</v>
      </c>
      <c r="G1105" s="666" t="s">
        <v>5289</v>
      </c>
      <c r="H1105" s="666" t="s">
        <v>5290</v>
      </c>
      <c r="I1105" s="668">
        <v>8766.4500000000007</v>
      </c>
      <c r="J1105" s="668">
        <v>1</v>
      </c>
      <c r="K1105" s="669">
        <v>8766.4500000000007</v>
      </c>
    </row>
    <row r="1106" spans="1:11" ht="14.4" customHeight="1" x14ac:dyDescent="0.3">
      <c r="A1106" s="664" t="s">
        <v>548</v>
      </c>
      <c r="B1106" s="665" t="s">
        <v>549</v>
      </c>
      <c r="C1106" s="666" t="s">
        <v>3306</v>
      </c>
      <c r="D1106" s="667" t="s">
        <v>5499</v>
      </c>
      <c r="E1106" s="666" t="s">
        <v>5500</v>
      </c>
      <c r="F1106" s="667" t="s">
        <v>5501</v>
      </c>
      <c r="G1106" s="666" t="s">
        <v>5291</v>
      </c>
      <c r="H1106" s="666" t="s">
        <v>5292</v>
      </c>
      <c r="I1106" s="668">
        <v>878.73500000000001</v>
      </c>
      <c r="J1106" s="668">
        <v>4</v>
      </c>
      <c r="K1106" s="669">
        <v>3514.9300000000003</v>
      </c>
    </row>
    <row r="1107" spans="1:11" ht="14.4" customHeight="1" x14ac:dyDescent="0.3">
      <c r="A1107" s="664" t="s">
        <v>548</v>
      </c>
      <c r="B1107" s="665" t="s">
        <v>549</v>
      </c>
      <c r="C1107" s="666" t="s">
        <v>3306</v>
      </c>
      <c r="D1107" s="667" t="s">
        <v>5499</v>
      </c>
      <c r="E1107" s="666" t="s">
        <v>5500</v>
      </c>
      <c r="F1107" s="667" t="s">
        <v>5501</v>
      </c>
      <c r="G1107" s="666" t="s">
        <v>5293</v>
      </c>
      <c r="H1107" s="666" t="s">
        <v>5294</v>
      </c>
      <c r="I1107" s="668">
        <v>830.3</v>
      </c>
      <c r="J1107" s="668">
        <v>1</v>
      </c>
      <c r="K1107" s="669">
        <v>830.3</v>
      </c>
    </row>
    <row r="1108" spans="1:11" ht="14.4" customHeight="1" x14ac:dyDescent="0.3">
      <c r="A1108" s="664" t="s">
        <v>548</v>
      </c>
      <c r="B1108" s="665" t="s">
        <v>549</v>
      </c>
      <c r="C1108" s="666" t="s">
        <v>3306</v>
      </c>
      <c r="D1108" s="667" t="s">
        <v>5499</v>
      </c>
      <c r="E1108" s="666" t="s">
        <v>5500</v>
      </c>
      <c r="F1108" s="667" t="s">
        <v>5501</v>
      </c>
      <c r="G1108" s="666" t="s">
        <v>5295</v>
      </c>
      <c r="H1108" s="666" t="s">
        <v>5296</v>
      </c>
      <c r="I1108" s="668">
        <v>830.3</v>
      </c>
      <c r="J1108" s="668">
        <v>2</v>
      </c>
      <c r="K1108" s="669">
        <v>1660.6</v>
      </c>
    </row>
    <row r="1109" spans="1:11" ht="14.4" customHeight="1" x14ac:dyDescent="0.3">
      <c r="A1109" s="664" t="s">
        <v>548</v>
      </c>
      <c r="B1109" s="665" t="s">
        <v>549</v>
      </c>
      <c r="C1109" s="666" t="s">
        <v>3306</v>
      </c>
      <c r="D1109" s="667" t="s">
        <v>5499</v>
      </c>
      <c r="E1109" s="666" t="s">
        <v>5500</v>
      </c>
      <c r="F1109" s="667" t="s">
        <v>5501</v>
      </c>
      <c r="G1109" s="666" t="s">
        <v>5297</v>
      </c>
      <c r="H1109" s="666" t="s">
        <v>5298</v>
      </c>
      <c r="I1109" s="668">
        <v>3109.6</v>
      </c>
      <c r="J1109" s="668">
        <v>2</v>
      </c>
      <c r="K1109" s="669">
        <v>6219.2</v>
      </c>
    </row>
    <row r="1110" spans="1:11" ht="14.4" customHeight="1" x14ac:dyDescent="0.3">
      <c r="A1110" s="664" t="s">
        <v>548</v>
      </c>
      <c r="B1110" s="665" t="s">
        <v>549</v>
      </c>
      <c r="C1110" s="666" t="s">
        <v>3306</v>
      </c>
      <c r="D1110" s="667" t="s">
        <v>5499</v>
      </c>
      <c r="E1110" s="666" t="s">
        <v>5500</v>
      </c>
      <c r="F1110" s="667" t="s">
        <v>5501</v>
      </c>
      <c r="G1110" s="666" t="s">
        <v>5299</v>
      </c>
      <c r="H1110" s="666" t="s">
        <v>5300</v>
      </c>
      <c r="I1110" s="668">
        <v>3109.6</v>
      </c>
      <c r="J1110" s="668">
        <v>1</v>
      </c>
      <c r="K1110" s="669">
        <v>3109.6</v>
      </c>
    </row>
    <row r="1111" spans="1:11" ht="14.4" customHeight="1" x14ac:dyDescent="0.3">
      <c r="A1111" s="664" t="s">
        <v>548</v>
      </c>
      <c r="B1111" s="665" t="s">
        <v>549</v>
      </c>
      <c r="C1111" s="666" t="s">
        <v>3306</v>
      </c>
      <c r="D1111" s="667" t="s">
        <v>5499</v>
      </c>
      <c r="E1111" s="666" t="s">
        <v>5500</v>
      </c>
      <c r="F1111" s="667" t="s">
        <v>5501</v>
      </c>
      <c r="G1111" s="666" t="s">
        <v>5301</v>
      </c>
      <c r="H1111" s="666" t="s">
        <v>5302</v>
      </c>
      <c r="I1111" s="668">
        <v>2023.05</v>
      </c>
      <c r="J1111" s="668">
        <v>1</v>
      </c>
      <c r="K1111" s="669">
        <v>2023.05</v>
      </c>
    </row>
    <row r="1112" spans="1:11" ht="14.4" customHeight="1" x14ac:dyDescent="0.3">
      <c r="A1112" s="664" t="s">
        <v>548</v>
      </c>
      <c r="B1112" s="665" t="s">
        <v>549</v>
      </c>
      <c r="C1112" s="666" t="s">
        <v>3306</v>
      </c>
      <c r="D1112" s="667" t="s">
        <v>5499</v>
      </c>
      <c r="E1112" s="666" t="s">
        <v>5500</v>
      </c>
      <c r="F1112" s="667" t="s">
        <v>5501</v>
      </c>
      <c r="G1112" s="666" t="s">
        <v>5303</v>
      </c>
      <c r="H1112" s="666" t="s">
        <v>5304</v>
      </c>
      <c r="I1112" s="668">
        <v>3113.6350000000002</v>
      </c>
      <c r="J1112" s="668">
        <v>2</v>
      </c>
      <c r="K1112" s="669">
        <v>6227.27</v>
      </c>
    </row>
    <row r="1113" spans="1:11" ht="14.4" customHeight="1" x14ac:dyDescent="0.3">
      <c r="A1113" s="664" t="s">
        <v>548</v>
      </c>
      <c r="B1113" s="665" t="s">
        <v>549</v>
      </c>
      <c r="C1113" s="666" t="s">
        <v>3306</v>
      </c>
      <c r="D1113" s="667" t="s">
        <v>5499</v>
      </c>
      <c r="E1113" s="666" t="s">
        <v>5500</v>
      </c>
      <c r="F1113" s="667" t="s">
        <v>5501</v>
      </c>
      <c r="G1113" s="666" t="s">
        <v>5305</v>
      </c>
      <c r="H1113" s="666" t="s">
        <v>5306</v>
      </c>
      <c r="I1113" s="668">
        <v>2023.05</v>
      </c>
      <c r="J1113" s="668">
        <v>1</v>
      </c>
      <c r="K1113" s="669">
        <v>2023.05</v>
      </c>
    </row>
    <row r="1114" spans="1:11" ht="14.4" customHeight="1" x14ac:dyDescent="0.3">
      <c r="A1114" s="664" t="s">
        <v>548</v>
      </c>
      <c r="B1114" s="665" t="s">
        <v>549</v>
      </c>
      <c r="C1114" s="666" t="s">
        <v>3306</v>
      </c>
      <c r="D1114" s="667" t="s">
        <v>5499</v>
      </c>
      <c r="E1114" s="666" t="s">
        <v>5500</v>
      </c>
      <c r="F1114" s="667" t="s">
        <v>5501</v>
      </c>
      <c r="G1114" s="666" t="s">
        <v>5307</v>
      </c>
      <c r="H1114" s="666" t="s">
        <v>5308</v>
      </c>
      <c r="I1114" s="668">
        <v>3031.4</v>
      </c>
      <c r="J1114" s="668">
        <v>1</v>
      </c>
      <c r="K1114" s="669">
        <v>3031.4</v>
      </c>
    </row>
    <row r="1115" spans="1:11" ht="14.4" customHeight="1" x14ac:dyDescent="0.3">
      <c r="A1115" s="664" t="s">
        <v>548</v>
      </c>
      <c r="B1115" s="665" t="s">
        <v>549</v>
      </c>
      <c r="C1115" s="666" t="s">
        <v>3306</v>
      </c>
      <c r="D1115" s="667" t="s">
        <v>5499</v>
      </c>
      <c r="E1115" s="666" t="s">
        <v>5500</v>
      </c>
      <c r="F1115" s="667" t="s">
        <v>5501</v>
      </c>
      <c r="G1115" s="666" t="s">
        <v>5309</v>
      </c>
      <c r="H1115" s="666" t="s">
        <v>5310</v>
      </c>
      <c r="I1115" s="668">
        <v>977.95</v>
      </c>
      <c r="J1115" s="668">
        <v>1</v>
      </c>
      <c r="K1115" s="669">
        <v>977.95</v>
      </c>
    </row>
    <row r="1116" spans="1:11" ht="14.4" customHeight="1" x14ac:dyDescent="0.3">
      <c r="A1116" s="664" t="s">
        <v>548</v>
      </c>
      <c r="B1116" s="665" t="s">
        <v>549</v>
      </c>
      <c r="C1116" s="666" t="s">
        <v>3306</v>
      </c>
      <c r="D1116" s="667" t="s">
        <v>5499</v>
      </c>
      <c r="E1116" s="666" t="s">
        <v>5500</v>
      </c>
      <c r="F1116" s="667" t="s">
        <v>5501</v>
      </c>
      <c r="G1116" s="666" t="s">
        <v>5311</v>
      </c>
      <c r="H1116" s="666" t="s">
        <v>5312</v>
      </c>
      <c r="I1116" s="668">
        <v>2051.9899999999998</v>
      </c>
      <c r="J1116" s="668">
        <v>1</v>
      </c>
      <c r="K1116" s="669">
        <v>2051.9899999999998</v>
      </c>
    </row>
    <row r="1117" spans="1:11" ht="14.4" customHeight="1" x14ac:dyDescent="0.3">
      <c r="A1117" s="664" t="s">
        <v>548</v>
      </c>
      <c r="B1117" s="665" t="s">
        <v>549</v>
      </c>
      <c r="C1117" s="666" t="s">
        <v>3306</v>
      </c>
      <c r="D1117" s="667" t="s">
        <v>5499</v>
      </c>
      <c r="E1117" s="666" t="s">
        <v>5500</v>
      </c>
      <c r="F1117" s="667" t="s">
        <v>5501</v>
      </c>
      <c r="G1117" s="666" t="s">
        <v>5313</v>
      </c>
      <c r="H1117" s="666" t="s">
        <v>5314</v>
      </c>
      <c r="I1117" s="668">
        <v>1739.29</v>
      </c>
      <c r="J1117" s="668">
        <v>1</v>
      </c>
      <c r="K1117" s="669">
        <v>1739.29</v>
      </c>
    </row>
    <row r="1118" spans="1:11" ht="14.4" customHeight="1" x14ac:dyDescent="0.3">
      <c r="A1118" s="664" t="s">
        <v>548</v>
      </c>
      <c r="B1118" s="665" t="s">
        <v>549</v>
      </c>
      <c r="C1118" s="666" t="s">
        <v>3306</v>
      </c>
      <c r="D1118" s="667" t="s">
        <v>5499</v>
      </c>
      <c r="E1118" s="666" t="s">
        <v>5500</v>
      </c>
      <c r="F1118" s="667" t="s">
        <v>5501</v>
      </c>
      <c r="G1118" s="666" t="s">
        <v>5315</v>
      </c>
      <c r="H1118" s="666" t="s">
        <v>5316</v>
      </c>
      <c r="I1118" s="668">
        <v>122.49</v>
      </c>
      <c r="J1118" s="668">
        <v>40</v>
      </c>
      <c r="K1118" s="669">
        <v>4899.51</v>
      </c>
    </row>
    <row r="1119" spans="1:11" ht="14.4" customHeight="1" x14ac:dyDescent="0.3">
      <c r="A1119" s="664" t="s">
        <v>548</v>
      </c>
      <c r="B1119" s="665" t="s">
        <v>549</v>
      </c>
      <c r="C1119" s="666" t="s">
        <v>3306</v>
      </c>
      <c r="D1119" s="667" t="s">
        <v>5499</v>
      </c>
      <c r="E1119" s="666" t="s">
        <v>5500</v>
      </c>
      <c r="F1119" s="667" t="s">
        <v>5501</v>
      </c>
      <c r="G1119" s="666" t="s">
        <v>5317</v>
      </c>
      <c r="H1119" s="666" t="s">
        <v>5318</v>
      </c>
      <c r="I1119" s="668">
        <v>890.23</v>
      </c>
      <c r="J1119" s="668">
        <v>2</v>
      </c>
      <c r="K1119" s="669">
        <v>1780.45</v>
      </c>
    </row>
    <row r="1120" spans="1:11" ht="14.4" customHeight="1" x14ac:dyDescent="0.3">
      <c r="A1120" s="664" t="s">
        <v>548</v>
      </c>
      <c r="B1120" s="665" t="s">
        <v>549</v>
      </c>
      <c r="C1120" s="666" t="s">
        <v>3306</v>
      </c>
      <c r="D1120" s="667" t="s">
        <v>5499</v>
      </c>
      <c r="E1120" s="666" t="s">
        <v>5500</v>
      </c>
      <c r="F1120" s="667" t="s">
        <v>5501</v>
      </c>
      <c r="G1120" s="666" t="s">
        <v>5319</v>
      </c>
      <c r="H1120" s="666" t="s">
        <v>5320</v>
      </c>
      <c r="I1120" s="668">
        <v>10575.5</v>
      </c>
      <c r="J1120" s="668">
        <v>1</v>
      </c>
      <c r="K1120" s="669">
        <v>10575.5</v>
      </c>
    </row>
    <row r="1121" spans="1:11" ht="14.4" customHeight="1" x14ac:dyDescent="0.3">
      <c r="A1121" s="664" t="s">
        <v>548</v>
      </c>
      <c r="B1121" s="665" t="s">
        <v>549</v>
      </c>
      <c r="C1121" s="666" t="s">
        <v>3306</v>
      </c>
      <c r="D1121" s="667" t="s">
        <v>5499</v>
      </c>
      <c r="E1121" s="666" t="s">
        <v>5500</v>
      </c>
      <c r="F1121" s="667" t="s">
        <v>5501</v>
      </c>
      <c r="G1121" s="666" t="s">
        <v>5321</v>
      </c>
      <c r="H1121" s="666" t="s">
        <v>5322</v>
      </c>
      <c r="I1121" s="668">
        <v>8682.42</v>
      </c>
      <c r="J1121" s="668">
        <v>1</v>
      </c>
      <c r="K1121" s="669">
        <v>8682.42</v>
      </c>
    </row>
    <row r="1122" spans="1:11" ht="14.4" customHeight="1" x14ac:dyDescent="0.3">
      <c r="A1122" s="664" t="s">
        <v>548</v>
      </c>
      <c r="B1122" s="665" t="s">
        <v>549</v>
      </c>
      <c r="C1122" s="666" t="s">
        <v>3306</v>
      </c>
      <c r="D1122" s="667" t="s">
        <v>5499</v>
      </c>
      <c r="E1122" s="666" t="s">
        <v>5500</v>
      </c>
      <c r="F1122" s="667" t="s">
        <v>5501</v>
      </c>
      <c r="G1122" s="666" t="s">
        <v>5323</v>
      </c>
      <c r="H1122" s="666" t="s">
        <v>5324</v>
      </c>
      <c r="I1122" s="668">
        <v>1316.93</v>
      </c>
      <c r="J1122" s="668">
        <v>1</v>
      </c>
      <c r="K1122" s="669">
        <v>1316.93</v>
      </c>
    </row>
    <row r="1123" spans="1:11" ht="14.4" customHeight="1" x14ac:dyDescent="0.3">
      <c r="A1123" s="664" t="s">
        <v>548</v>
      </c>
      <c r="B1123" s="665" t="s">
        <v>549</v>
      </c>
      <c r="C1123" s="666" t="s">
        <v>3306</v>
      </c>
      <c r="D1123" s="667" t="s">
        <v>5499</v>
      </c>
      <c r="E1123" s="666" t="s">
        <v>5500</v>
      </c>
      <c r="F1123" s="667" t="s">
        <v>5501</v>
      </c>
      <c r="G1123" s="666" t="s">
        <v>5325</v>
      </c>
      <c r="H1123" s="666" t="s">
        <v>5326</v>
      </c>
      <c r="I1123" s="668">
        <v>2518.5</v>
      </c>
      <c r="J1123" s="668">
        <v>2</v>
      </c>
      <c r="K1123" s="669">
        <v>5037</v>
      </c>
    </row>
    <row r="1124" spans="1:11" ht="14.4" customHeight="1" x14ac:dyDescent="0.3">
      <c r="A1124" s="664" t="s">
        <v>548</v>
      </c>
      <c r="B1124" s="665" t="s">
        <v>549</v>
      </c>
      <c r="C1124" s="666" t="s">
        <v>3306</v>
      </c>
      <c r="D1124" s="667" t="s">
        <v>5499</v>
      </c>
      <c r="E1124" s="666" t="s">
        <v>5500</v>
      </c>
      <c r="F1124" s="667" t="s">
        <v>5501</v>
      </c>
      <c r="G1124" s="666" t="s">
        <v>5327</v>
      </c>
      <c r="H1124" s="666" t="s">
        <v>5328</v>
      </c>
      <c r="I1124" s="668">
        <v>9174.09</v>
      </c>
      <c r="J1124" s="668">
        <v>1</v>
      </c>
      <c r="K1124" s="669">
        <v>9174.09</v>
      </c>
    </row>
    <row r="1125" spans="1:11" ht="14.4" customHeight="1" x14ac:dyDescent="0.3">
      <c r="A1125" s="664" t="s">
        <v>548</v>
      </c>
      <c r="B1125" s="665" t="s">
        <v>549</v>
      </c>
      <c r="C1125" s="666" t="s">
        <v>3306</v>
      </c>
      <c r="D1125" s="667" t="s">
        <v>5499</v>
      </c>
      <c r="E1125" s="666" t="s">
        <v>5500</v>
      </c>
      <c r="F1125" s="667" t="s">
        <v>5501</v>
      </c>
      <c r="G1125" s="666" t="s">
        <v>5329</v>
      </c>
      <c r="H1125" s="666" t="s">
        <v>5330</v>
      </c>
      <c r="I1125" s="668">
        <v>808.05</v>
      </c>
      <c r="J1125" s="668">
        <v>1</v>
      </c>
      <c r="K1125" s="669">
        <v>808.05</v>
      </c>
    </row>
    <row r="1126" spans="1:11" ht="14.4" customHeight="1" x14ac:dyDescent="0.3">
      <c r="A1126" s="664" t="s">
        <v>548</v>
      </c>
      <c r="B1126" s="665" t="s">
        <v>549</v>
      </c>
      <c r="C1126" s="666" t="s">
        <v>3306</v>
      </c>
      <c r="D1126" s="667" t="s">
        <v>5499</v>
      </c>
      <c r="E1126" s="666" t="s">
        <v>5500</v>
      </c>
      <c r="F1126" s="667" t="s">
        <v>5501</v>
      </c>
      <c r="G1126" s="666" t="s">
        <v>5331</v>
      </c>
      <c r="H1126" s="666" t="s">
        <v>5332</v>
      </c>
      <c r="I1126" s="668">
        <v>597.19000000000005</v>
      </c>
      <c r="J1126" s="668">
        <v>1</v>
      </c>
      <c r="K1126" s="669">
        <v>597.19000000000005</v>
      </c>
    </row>
    <row r="1127" spans="1:11" ht="14.4" customHeight="1" x14ac:dyDescent="0.3">
      <c r="A1127" s="664" t="s">
        <v>548</v>
      </c>
      <c r="B1127" s="665" t="s">
        <v>549</v>
      </c>
      <c r="C1127" s="666" t="s">
        <v>3306</v>
      </c>
      <c r="D1127" s="667" t="s">
        <v>5499</v>
      </c>
      <c r="E1127" s="666" t="s">
        <v>5500</v>
      </c>
      <c r="F1127" s="667" t="s">
        <v>5501</v>
      </c>
      <c r="G1127" s="666" t="s">
        <v>5333</v>
      </c>
      <c r="H1127" s="666" t="s">
        <v>5334</v>
      </c>
      <c r="I1127" s="668">
        <v>6549.4</v>
      </c>
      <c r="J1127" s="668">
        <v>1</v>
      </c>
      <c r="K1127" s="669">
        <v>6549.4</v>
      </c>
    </row>
    <row r="1128" spans="1:11" ht="14.4" customHeight="1" x14ac:dyDescent="0.3">
      <c r="A1128" s="664" t="s">
        <v>548</v>
      </c>
      <c r="B1128" s="665" t="s">
        <v>549</v>
      </c>
      <c r="C1128" s="666" t="s">
        <v>3306</v>
      </c>
      <c r="D1128" s="667" t="s">
        <v>5499</v>
      </c>
      <c r="E1128" s="666" t="s">
        <v>5500</v>
      </c>
      <c r="F1128" s="667" t="s">
        <v>5501</v>
      </c>
      <c r="G1128" s="666" t="s">
        <v>5335</v>
      </c>
      <c r="H1128" s="666" t="s">
        <v>5336</v>
      </c>
      <c r="I1128" s="668">
        <v>9169.36</v>
      </c>
      <c r="J1128" s="668">
        <v>1</v>
      </c>
      <c r="K1128" s="669">
        <v>9169.36</v>
      </c>
    </row>
    <row r="1129" spans="1:11" ht="14.4" customHeight="1" x14ac:dyDescent="0.3">
      <c r="A1129" s="664" t="s">
        <v>548</v>
      </c>
      <c r="B1129" s="665" t="s">
        <v>549</v>
      </c>
      <c r="C1129" s="666" t="s">
        <v>3306</v>
      </c>
      <c r="D1129" s="667" t="s">
        <v>5499</v>
      </c>
      <c r="E1129" s="666" t="s">
        <v>5500</v>
      </c>
      <c r="F1129" s="667" t="s">
        <v>5501</v>
      </c>
      <c r="G1129" s="666" t="s">
        <v>5337</v>
      </c>
      <c r="H1129" s="666" t="s">
        <v>5338</v>
      </c>
      <c r="I1129" s="668">
        <v>371.48</v>
      </c>
      <c r="J1129" s="668">
        <v>1</v>
      </c>
      <c r="K1129" s="669">
        <v>371.48</v>
      </c>
    </row>
    <row r="1130" spans="1:11" ht="14.4" customHeight="1" x14ac:dyDescent="0.3">
      <c r="A1130" s="664" t="s">
        <v>548</v>
      </c>
      <c r="B1130" s="665" t="s">
        <v>549</v>
      </c>
      <c r="C1130" s="666" t="s">
        <v>3306</v>
      </c>
      <c r="D1130" s="667" t="s">
        <v>5499</v>
      </c>
      <c r="E1130" s="666" t="s">
        <v>5500</v>
      </c>
      <c r="F1130" s="667" t="s">
        <v>5501</v>
      </c>
      <c r="G1130" s="666" t="s">
        <v>5339</v>
      </c>
      <c r="H1130" s="666" t="s">
        <v>5340</v>
      </c>
      <c r="I1130" s="668">
        <v>371.48</v>
      </c>
      <c r="J1130" s="668">
        <v>1</v>
      </c>
      <c r="K1130" s="669">
        <v>371.48</v>
      </c>
    </row>
    <row r="1131" spans="1:11" ht="14.4" customHeight="1" x14ac:dyDescent="0.3">
      <c r="A1131" s="664" t="s">
        <v>548</v>
      </c>
      <c r="B1131" s="665" t="s">
        <v>549</v>
      </c>
      <c r="C1131" s="666" t="s">
        <v>3306</v>
      </c>
      <c r="D1131" s="667" t="s">
        <v>5499</v>
      </c>
      <c r="E1131" s="666" t="s">
        <v>5500</v>
      </c>
      <c r="F1131" s="667" t="s">
        <v>5501</v>
      </c>
      <c r="G1131" s="666" t="s">
        <v>5341</v>
      </c>
      <c r="H1131" s="666" t="s">
        <v>5342</v>
      </c>
      <c r="I1131" s="668">
        <v>1290.93</v>
      </c>
      <c r="J1131" s="668">
        <v>2</v>
      </c>
      <c r="K1131" s="669">
        <v>2581.87</v>
      </c>
    </row>
    <row r="1132" spans="1:11" ht="14.4" customHeight="1" x14ac:dyDescent="0.3">
      <c r="A1132" s="664" t="s">
        <v>548</v>
      </c>
      <c r="B1132" s="665" t="s">
        <v>549</v>
      </c>
      <c r="C1132" s="666" t="s">
        <v>3306</v>
      </c>
      <c r="D1132" s="667" t="s">
        <v>5499</v>
      </c>
      <c r="E1132" s="666" t="s">
        <v>5500</v>
      </c>
      <c r="F1132" s="667" t="s">
        <v>5501</v>
      </c>
      <c r="G1132" s="666" t="s">
        <v>5343</v>
      </c>
      <c r="H1132" s="666" t="s">
        <v>5344</v>
      </c>
      <c r="I1132" s="668">
        <v>8144.16</v>
      </c>
      <c r="J1132" s="668">
        <v>1</v>
      </c>
      <c r="K1132" s="669">
        <v>8144.16</v>
      </c>
    </row>
    <row r="1133" spans="1:11" ht="14.4" customHeight="1" x14ac:dyDescent="0.3">
      <c r="A1133" s="664" t="s">
        <v>548</v>
      </c>
      <c r="B1133" s="665" t="s">
        <v>549</v>
      </c>
      <c r="C1133" s="666" t="s">
        <v>3306</v>
      </c>
      <c r="D1133" s="667" t="s">
        <v>5499</v>
      </c>
      <c r="E1133" s="666" t="s">
        <v>5500</v>
      </c>
      <c r="F1133" s="667" t="s">
        <v>5501</v>
      </c>
      <c r="G1133" s="666" t="s">
        <v>5345</v>
      </c>
      <c r="H1133" s="666" t="s">
        <v>5346</v>
      </c>
      <c r="I1133" s="668">
        <v>8717</v>
      </c>
      <c r="J1133" s="668">
        <v>1</v>
      </c>
      <c r="K1133" s="669">
        <v>8717</v>
      </c>
    </row>
    <row r="1134" spans="1:11" ht="14.4" customHeight="1" x14ac:dyDescent="0.3">
      <c r="A1134" s="664" t="s">
        <v>548</v>
      </c>
      <c r="B1134" s="665" t="s">
        <v>549</v>
      </c>
      <c r="C1134" s="666" t="s">
        <v>3306</v>
      </c>
      <c r="D1134" s="667" t="s">
        <v>5499</v>
      </c>
      <c r="E1134" s="666" t="s">
        <v>5500</v>
      </c>
      <c r="F1134" s="667" t="s">
        <v>5501</v>
      </c>
      <c r="G1134" s="666" t="s">
        <v>5347</v>
      </c>
      <c r="H1134" s="666" t="s">
        <v>5348</v>
      </c>
      <c r="I1134" s="668">
        <v>9803.2999999999993</v>
      </c>
      <c r="J1134" s="668">
        <v>1</v>
      </c>
      <c r="K1134" s="669">
        <v>9803.2999999999993</v>
      </c>
    </row>
    <row r="1135" spans="1:11" ht="14.4" customHeight="1" x14ac:dyDescent="0.3">
      <c r="A1135" s="664" t="s">
        <v>548</v>
      </c>
      <c r="B1135" s="665" t="s">
        <v>549</v>
      </c>
      <c r="C1135" s="666" t="s">
        <v>3306</v>
      </c>
      <c r="D1135" s="667" t="s">
        <v>5499</v>
      </c>
      <c r="E1135" s="666" t="s">
        <v>5500</v>
      </c>
      <c r="F1135" s="667" t="s">
        <v>5501</v>
      </c>
      <c r="G1135" s="666" t="s">
        <v>5349</v>
      </c>
      <c r="H1135" s="666" t="s">
        <v>5350</v>
      </c>
      <c r="I1135" s="668">
        <v>8766.4500000000007</v>
      </c>
      <c r="J1135" s="668">
        <v>2</v>
      </c>
      <c r="K1135" s="669">
        <v>17532.900000000001</v>
      </c>
    </row>
    <row r="1136" spans="1:11" ht="14.4" customHeight="1" x14ac:dyDescent="0.3">
      <c r="A1136" s="664" t="s">
        <v>548</v>
      </c>
      <c r="B1136" s="665" t="s">
        <v>549</v>
      </c>
      <c r="C1136" s="666" t="s">
        <v>3306</v>
      </c>
      <c r="D1136" s="667" t="s">
        <v>5499</v>
      </c>
      <c r="E1136" s="666" t="s">
        <v>5500</v>
      </c>
      <c r="F1136" s="667" t="s">
        <v>5501</v>
      </c>
      <c r="G1136" s="666" t="s">
        <v>5351</v>
      </c>
      <c r="H1136" s="666" t="s">
        <v>5352</v>
      </c>
      <c r="I1136" s="668">
        <v>5254.72</v>
      </c>
      <c r="J1136" s="668">
        <v>1</v>
      </c>
      <c r="K1136" s="669">
        <v>5254.72</v>
      </c>
    </row>
    <row r="1137" spans="1:11" ht="14.4" customHeight="1" x14ac:dyDescent="0.3">
      <c r="A1137" s="664" t="s">
        <v>548</v>
      </c>
      <c r="B1137" s="665" t="s">
        <v>549</v>
      </c>
      <c r="C1137" s="666" t="s">
        <v>3306</v>
      </c>
      <c r="D1137" s="667" t="s">
        <v>5499</v>
      </c>
      <c r="E1137" s="666" t="s">
        <v>5500</v>
      </c>
      <c r="F1137" s="667" t="s">
        <v>5501</v>
      </c>
      <c r="G1137" s="666" t="s">
        <v>5353</v>
      </c>
      <c r="H1137" s="666" t="s">
        <v>5354</v>
      </c>
      <c r="I1137" s="668">
        <v>448.36</v>
      </c>
      <c r="J1137" s="668">
        <v>1</v>
      </c>
      <c r="K1137" s="669">
        <v>448.36</v>
      </c>
    </row>
    <row r="1138" spans="1:11" ht="14.4" customHeight="1" x14ac:dyDescent="0.3">
      <c r="A1138" s="664" t="s">
        <v>548</v>
      </c>
      <c r="B1138" s="665" t="s">
        <v>549</v>
      </c>
      <c r="C1138" s="666" t="s">
        <v>3306</v>
      </c>
      <c r="D1138" s="667" t="s">
        <v>5499</v>
      </c>
      <c r="E1138" s="666" t="s">
        <v>5500</v>
      </c>
      <c r="F1138" s="667" t="s">
        <v>5501</v>
      </c>
      <c r="G1138" s="666" t="s">
        <v>5355</v>
      </c>
      <c r="H1138" s="666" t="s">
        <v>5356</v>
      </c>
      <c r="I1138" s="668">
        <v>86.64</v>
      </c>
      <c r="J1138" s="668">
        <v>2</v>
      </c>
      <c r="K1138" s="669">
        <v>173.28</v>
      </c>
    </row>
    <row r="1139" spans="1:11" ht="14.4" customHeight="1" x14ac:dyDescent="0.3">
      <c r="A1139" s="664" t="s">
        <v>548</v>
      </c>
      <c r="B1139" s="665" t="s">
        <v>549</v>
      </c>
      <c r="C1139" s="666" t="s">
        <v>3306</v>
      </c>
      <c r="D1139" s="667" t="s">
        <v>5499</v>
      </c>
      <c r="E1139" s="666" t="s">
        <v>5500</v>
      </c>
      <c r="F1139" s="667" t="s">
        <v>5501</v>
      </c>
      <c r="G1139" s="666" t="s">
        <v>5357</v>
      </c>
      <c r="H1139" s="666" t="s">
        <v>5358</v>
      </c>
      <c r="I1139" s="668">
        <v>3510.26</v>
      </c>
      <c r="J1139" s="668">
        <v>1</v>
      </c>
      <c r="K1139" s="669">
        <v>3510.26</v>
      </c>
    </row>
    <row r="1140" spans="1:11" ht="14.4" customHeight="1" x14ac:dyDescent="0.3">
      <c r="A1140" s="664" t="s">
        <v>548</v>
      </c>
      <c r="B1140" s="665" t="s">
        <v>549</v>
      </c>
      <c r="C1140" s="666" t="s">
        <v>3306</v>
      </c>
      <c r="D1140" s="667" t="s">
        <v>5499</v>
      </c>
      <c r="E1140" s="666" t="s">
        <v>5500</v>
      </c>
      <c r="F1140" s="667" t="s">
        <v>5501</v>
      </c>
      <c r="G1140" s="666" t="s">
        <v>5359</v>
      </c>
      <c r="H1140" s="666" t="s">
        <v>5360</v>
      </c>
      <c r="I1140" s="668">
        <v>530.53</v>
      </c>
      <c r="J1140" s="668">
        <v>2</v>
      </c>
      <c r="K1140" s="669">
        <v>1061.07</v>
      </c>
    </row>
    <row r="1141" spans="1:11" ht="14.4" customHeight="1" x14ac:dyDescent="0.3">
      <c r="A1141" s="664" t="s">
        <v>548</v>
      </c>
      <c r="B1141" s="665" t="s">
        <v>549</v>
      </c>
      <c r="C1141" s="666" t="s">
        <v>3306</v>
      </c>
      <c r="D1141" s="667" t="s">
        <v>5499</v>
      </c>
      <c r="E1141" s="666" t="s">
        <v>5500</v>
      </c>
      <c r="F1141" s="667" t="s">
        <v>5501</v>
      </c>
      <c r="G1141" s="666" t="s">
        <v>5361</v>
      </c>
      <c r="H1141" s="666" t="s">
        <v>5362</v>
      </c>
      <c r="I1141" s="668">
        <v>1287.44</v>
      </c>
      <c r="J1141" s="668">
        <v>1</v>
      </c>
      <c r="K1141" s="669">
        <v>1287.44</v>
      </c>
    </row>
    <row r="1142" spans="1:11" ht="14.4" customHeight="1" x14ac:dyDescent="0.3">
      <c r="A1142" s="664" t="s">
        <v>548</v>
      </c>
      <c r="B1142" s="665" t="s">
        <v>549</v>
      </c>
      <c r="C1142" s="666" t="s">
        <v>3306</v>
      </c>
      <c r="D1142" s="667" t="s">
        <v>5499</v>
      </c>
      <c r="E1142" s="666" t="s">
        <v>5500</v>
      </c>
      <c r="F1142" s="667" t="s">
        <v>5501</v>
      </c>
      <c r="G1142" s="666" t="s">
        <v>5363</v>
      </c>
      <c r="H1142" s="666" t="s">
        <v>5364</v>
      </c>
      <c r="I1142" s="668">
        <v>809</v>
      </c>
      <c r="J1142" s="668">
        <v>2</v>
      </c>
      <c r="K1142" s="669">
        <v>1618</v>
      </c>
    </row>
    <row r="1143" spans="1:11" ht="14.4" customHeight="1" x14ac:dyDescent="0.3">
      <c r="A1143" s="664" t="s">
        <v>548</v>
      </c>
      <c r="B1143" s="665" t="s">
        <v>549</v>
      </c>
      <c r="C1143" s="666" t="s">
        <v>3306</v>
      </c>
      <c r="D1143" s="667" t="s">
        <v>5499</v>
      </c>
      <c r="E1143" s="666" t="s">
        <v>5500</v>
      </c>
      <c r="F1143" s="667" t="s">
        <v>5501</v>
      </c>
      <c r="G1143" s="666" t="s">
        <v>5365</v>
      </c>
      <c r="H1143" s="666" t="s">
        <v>5366</v>
      </c>
      <c r="I1143" s="668">
        <v>565.33000000000004</v>
      </c>
      <c r="J1143" s="668">
        <v>10</v>
      </c>
      <c r="K1143" s="669">
        <v>5653.3</v>
      </c>
    </row>
    <row r="1144" spans="1:11" ht="14.4" customHeight="1" x14ac:dyDescent="0.3">
      <c r="A1144" s="664" t="s">
        <v>548</v>
      </c>
      <c r="B1144" s="665" t="s">
        <v>549</v>
      </c>
      <c r="C1144" s="666" t="s">
        <v>3306</v>
      </c>
      <c r="D1144" s="667" t="s">
        <v>5499</v>
      </c>
      <c r="E1144" s="666" t="s">
        <v>5500</v>
      </c>
      <c r="F1144" s="667" t="s">
        <v>5501</v>
      </c>
      <c r="G1144" s="666" t="s">
        <v>5367</v>
      </c>
      <c r="H1144" s="666" t="s">
        <v>5368</v>
      </c>
      <c r="I1144" s="668">
        <v>878.72</v>
      </c>
      <c r="J1144" s="668">
        <v>1</v>
      </c>
      <c r="K1144" s="669">
        <v>878.72</v>
      </c>
    </row>
    <row r="1145" spans="1:11" ht="14.4" customHeight="1" x14ac:dyDescent="0.3">
      <c r="A1145" s="664" t="s">
        <v>548</v>
      </c>
      <c r="B1145" s="665" t="s">
        <v>549</v>
      </c>
      <c r="C1145" s="666" t="s">
        <v>3306</v>
      </c>
      <c r="D1145" s="667" t="s">
        <v>5499</v>
      </c>
      <c r="E1145" s="666" t="s">
        <v>5500</v>
      </c>
      <c r="F1145" s="667" t="s">
        <v>5501</v>
      </c>
      <c r="G1145" s="666" t="s">
        <v>5369</v>
      </c>
      <c r="H1145" s="666" t="s">
        <v>5370</v>
      </c>
      <c r="I1145" s="668">
        <v>8920.0499999999993</v>
      </c>
      <c r="J1145" s="668">
        <v>1</v>
      </c>
      <c r="K1145" s="669">
        <v>8920.0499999999993</v>
      </c>
    </row>
    <row r="1146" spans="1:11" ht="14.4" customHeight="1" x14ac:dyDescent="0.3">
      <c r="A1146" s="664" t="s">
        <v>548</v>
      </c>
      <c r="B1146" s="665" t="s">
        <v>549</v>
      </c>
      <c r="C1146" s="666" t="s">
        <v>3306</v>
      </c>
      <c r="D1146" s="667" t="s">
        <v>5499</v>
      </c>
      <c r="E1146" s="666" t="s">
        <v>5500</v>
      </c>
      <c r="F1146" s="667" t="s">
        <v>5501</v>
      </c>
      <c r="G1146" s="666" t="s">
        <v>5371</v>
      </c>
      <c r="H1146" s="666" t="s">
        <v>5372</v>
      </c>
      <c r="I1146" s="668">
        <v>1290.93</v>
      </c>
      <c r="J1146" s="668">
        <v>2</v>
      </c>
      <c r="K1146" s="669">
        <v>2581.86</v>
      </c>
    </row>
    <row r="1147" spans="1:11" ht="14.4" customHeight="1" x14ac:dyDescent="0.3">
      <c r="A1147" s="664" t="s">
        <v>548</v>
      </c>
      <c r="B1147" s="665" t="s">
        <v>549</v>
      </c>
      <c r="C1147" s="666" t="s">
        <v>3306</v>
      </c>
      <c r="D1147" s="667" t="s">
        <v>5499</v>
      </c>
      <c r="E1147" s="666" t="s">
        <v>5500</v>
      </c>
      <c r="F1147" s="667" t="s">
        <v>5501</v>
      </c>
      <c r="G1147" s="666" t="s">
        <v>5373</v>
      </c>
      <c r="H1147" s="666" t="s">
        <v>5374</v>
      </c>
      <c r="I1147" s="668">
        <v>1290.93</v>
      </c>
      <c r="J1147" s="668">
        <v>1</v>
      </c>
      <c r="K1147" s="669">
        <v>1290.93</v>
      </c>
    </row>
    <row r="1148" spans="1:11" ht="14.4" customHeight="1" x14ac:dyDescent="0.3">
      <c r="A1148" s="664" t="s">
        <v>548</v>
      </c>
      <c r="B1148" s="665" t="s">
        <v>549</v>
      </c>
      <c r="C1148" s="666" t="s">
        <v>3306</v>
      </c>
      <c r="D1148" s="667" t="s">
        <v>5499</v>
      </c>
      <c r="E1148" s="666" t="s">
        <v>5500</v>
      </c>
      <c r="F1148" s="667" t="s">
        <v>5501</v>
      </c>
      <c r="G1148" s="666" t="s">
        <v>5375</v>
      </c>
      <c r="H1148" s="666" t="s">
        <v>5376</v>
      </c>
      <c r="I1148" s="668">
        <v>10992.45</v>
      </c>
      <c r="J1148" s="668">
        <v>1</v>
      </c>
      <c r="K1148" s="669">
        <v>10992.45</v>
      </c>
    </row>
    <row r="1149" spans="1:11" ht="14.4" customHeight="1" x14ac:dyDescent="0.3">
      <c r="A1149" s="664" t="s">
        <v>548</v>
      </c>
      <c r="B1149" s="665" t="s">
        <v>549</v>
      </c>
      <c r="C1149" s="666" t="s">
        <v>3306</v>
      </c>
      <c r="D1149" s="667" t="s">
        <v>5499</v>
      </c>
      <c r="E1149" s="666" t="s">
        <v>5500</v>
      </c>
      <c r="F1149" s="667" t="s">
        <v>5501</v>
      </c>
      <c r="G1149" s="666" t="s">
        <v>5377</v>
      </c>
      <c r="H1149" s="666" t="s">
        <v>5378</v>
      </c>
      <c r="I1149" s="668">
        <v>1290.93</v>
      </c>
      <c r="J1149" s="668">
        <v>1</v>
      </c>
      <c r="K1149" s="669">
        <v>1290.93</v>
      </c>
    </row>
    <row r="1150" spans="1:11" ht="14.4" customHeight="1" x14ac:dyDescent="0.3">
      <c r="A1150" s="664" t="s">
        <v>548</v>
      </c>
      <c r="B1150" s="665" t="s">
        <v>549</v>
      </c>
      <c r="C1150" s="666" t="s">
        <v>3306</v>
      </c>
      <c r="D1150" s="667" t="s">
        <v>5499</v>
      </c>
      <c r="E1150" s="666" t="s">
        <v>5500</v>
      </c>
      <c r="F1150" s="667" t="s">
        <v>5501</v>
      </c>
      <c r="G1150" s="666" t="s">
        <v>5379</v>
      </c>
      <c r="H1150" s="666" t="s">
        <v>5380</v>
      </c>
      <c r="I1150" s="668">
        <v>449.44</v>
      </c>
      <c r="J1150" s="668">
        <v>1</v>
      </c>
      <c r="K1150" s="669">
        <v>449.44</v>
      </c>
    </row>
    <row r="1151" spans="1:11" ht="14.4" customHeight="1" x14ac:dyDescent="0.3">
      <c r="A1151" s="664" t="s">
        <v>548</v>
      </c>
      <c r="B1151" s="665" t="s">
        <v>549</v>
      </c>
      <c r="C1151" s="666" t="s">
        <v>3306</v>
      </c>
      <c r="D1151" s="667" t="s">
        <v>5499</v>
      </c>
      <c r="E1151" s="666" t="s">
        <v>5500</v>
      </c>
      <c r="F1151" s="667" t="s">
        <v>5501</v>
      </c>
      <c r="G1151" s="666" t="s">
        <v>5381</v>
      </c>
      <c r="H1151" s="666" t="s">
        <v>5382</v>
      </c>
      <c r="I1151" s="668">
        <v>10992.45</v>
      </c>
      <c r="J1151" s="668">
        <v>1</v>
      </c>
      <c r="K1151" s="669">
        <v>10992.45</v>
      </c>
    </row>
    <row r="1152" spans="1:11" ht="14.4" customHeight="1" x14ac:dyDescent="0.3">
      <c r="A1152" s="664" t="s">
        <v>548</v>
      </c>
      <c r="B1152" s="665" t="s">
        <v>549</v>
      </c>
      <c r="C1152" s="666" t="s">
        <v>3306</v>
      </c>
      <c r="D1152" s="667" t="s">
        <v>5499</v>
      </c>
      <c r="E1152" s="666" t="s">
        <v>5500</v>
      </c>
      <c r="F1152" s="667" t="s">
        <v>5501</v>
      </c>
      <c r="G1152" s="666" t="s">
        <v>5383</v>
      </c>
      <c r="H1152" s="666" t="s">
        <v>5384</v>
      </c>
      <c r="I1152" s="668">
        <v>8682.42</v>
      </c>
      <c r="J1152" s="668">
        <v>1</v>
      </c>
      <c r="K1152" s="669">
        <v>8682.42</v>
      </c>
    </row>
    <row r="1153" spans="1:11" ht="14.4" customHeight="1" x14ac:dyDescent="0.3">
      <c r="A1153" s="664" t="s">
        <v>548</v>
      </c>
      <c r="B1153" s="665" t="s">
        <v>549</v>
      </c>
      <c r="C1153" s="666" t="s">
        <v>3306</v>
      </c>
      <c r="D1153" s="667" t="s">
        <v>5499</v>
      </c>
      <c r="E1153" s="666" t="s">
        <v>5500</v>
      </c>
      <c r="F1153" s="667" t="s">
        <v>5501</v>
      </c>
      <c r="G1153" s="666" t="s">
        <v>5385</v>
      </c>
      <c r="H1153" s="666" t="s">
        <v>5386</v>
      </c>
      <c r="I1153" s="668">
        <v>977.95</v>
      </c>
      <c r="J1153" s="668">
        <v>1</v>
      </c>
      <c r="K1153" s="669">
        <v>977.95</v>
      </c>
    </row>
    <row r="1154" spans="1:11" ht="14.4" customHeight="1" x14ac:dyDescent="0.3">
      <c r="A1154" s="664" t="s">
        <v>548</v>
      </c>
      <c r="B1154" s="665" t="s">
        <v>549</v>
      </c>
      <c r="C1154" s="666" t="s">
        <v>3306</v>
      </c>
      <c r="D1154" s="667" t="s">
        <v>5499</v>
      </c>
      <c r="E1154" s="666" t="s">
        <v>5500</v>
      </c>
      <c r="F1154" s="667" t="s">
        <v>5501</v>
      </c>
      <c r="G1154" s="666" t="s">
        <v>5387</v>
      </c>
      <c r="H1154" s="666" t="s">
        <v>5388</v>
      </c>
      <c r="I1154" s="668">
        <v>2770.32</v>
      </c>
      <c r="J1154" s="668">
        <v>1</v>
      </c>
      <c r="K1154" s="669">
        <v>2770.32</v>
      </c>
    </row>
    <row r="1155" spans="1:11" ht="14.4" customHeight="1" x14ac:dyDescent="0.3">
      <c r="A1155" s="664" t="s">
        <v>548</v>
      </c>
      <c r="B1155" s="665" t="s">
        <v>549</v>
      </c>
      <c r="C1155" s="666" t="s">
        <v>3306</v>
      </c>
      <c r="D1155" s="667" t="s">
        <v>5499</v>
      </c>
      <c r="E1155" s="666" t="s">
        <v>5500</v>
      </c>
      <c r="F1155" s="667" t="s">
        <v>5501</v>
      </c>
      <c r="G1155" s="666" t="s">
        <v>5389</v>
      </c>
      <c r="H1155" s="666" t="s">
        <v>5390</v>
      </c>
      <c r="I1155" s="668">
        <v>1839.1</v>
      </c>
      <c r="J1155" s="668">
        <v>1</v>
      </c>
      <c r="K1155" s="669">
        <v>1839.1</v>
      </c>
    </row>
    <row r="1156" spans="1:11" ht="14.4" customHeight="1" x14ac:dyDescent="0.3">
      <c r="A1156" s="664" t="s">
        <v>548</v>
      </c>
      <c r="B1156" s="665" t="s">
        <v>549</v>
      </c>
      <c r="C1156" s="666" t="s">
        <v>3306</v>
      </c>
      <c r="D1156" s="667" t="s">
        <v>5499</v>
      </c>
      <c r="E1156" s="666" t="s">
        <v>5500</v>
      </c>
      <c r="F1156" s="667" t="s">
        <v>5501</v>
      </c>
      <c r="G1156" s="666" t="s">
        <v>5391</v>
      </c>
      <c r="H1156" s="666" t="s">
        <v>5392</v>
      </c>
      <c r="I1156" s="668">
        <v>3859.2</v>
      </c>
      <c r="J1156" s="668">
        <v>1</v>
      </c>
      <c r="K1156" s="669">
        <v>3859.2</v>
      </c>
    </row>
    <row r="1157" spans="1:11" ht="14.4" customHeight="1" x14ac:dyDescent="0.3">
      <c r="A1157" s="664" t="s">
        <v>548</v>
      </c>
      <c r="B1157" s="665" t="s">
        <v>549</v>
      </c>
      <c r="C1157" s="666" t="s">
        <v>3306</v>
      </c>
      <c r="D1157" s="667" t="s">
        <v>5499</v>
      </c>
      <c r="E1157" s="666" t="s">
        <v>5500</v>
      </c>
      <c r="F1157" s="667" t="s">
        <v>5501</v>
      </c>
      <c r="G1157" s="666" t="s">
        <v>5393</v>
      </c>
      <c r="H1157" s="666" t="s">
        <v>5394</v>
      </c>
      <c r="I1157" s="668">
        <v>2023.05</v>
      </c>
      <c r="J1157" s="668">
        <v>1</v>
      </c>
      <c r="K1157" s="669">
        <v>2023.05</v>
      </c>
    </row>
    <row r="1158" spans="1:11" ht="14.4" customHeight="1" x14ac:dyDescent="0.3">
      <c r="A1158" s="664" t="s">
        <v>548</v>
      </c>
      <c r="B1158" s="665" t="s">
        <v>549</v>
      </c>
      <c r="C1158" s="666" t="s">
        <v>3306</v>
      </c>
      <c r="D1158" s="667" t="s">
        <v>5499</v>
      </c>
      <c r="E1158" s="666" t="s">
        <v>5500</v>
      </c>
      <c r="F1158" s="667" t="s">
        <v>5501</v>
      </c>
      <c r="G1158" s="666" t="s">
        <v>5395</v>
      </c>
      <c r="H1158" s="666" t="s">
        <v>5396</v>
      </c>
      <c r="I1158" s="668">
        <v>831.74</v>
      </c>
      <c r="J1158" s="668">
        <v>1</v>
      </c>
      <c r="K1158" s="669">
        <v>831.74</v>
      </c>
    </row>
    <row r="1159" spans="1:11" ht="14.4" customHeight="1" x14ac:dyDescent="0.3">
      <c r="A1159" s="664" t="s">
        <v>548</v>
      </c>
      <c r="B1159" s="665" t="s">
        <v>549</v>
      </c>
      <c r="C1159" s="666" t="s">
        <v>3306</v>
      </c>
      <c r="D1159" s="667" t="s">
        <v>5499</v>
      </c>
      <c r="E1159" s="666" t="s">
        <v>5500</v>
      </c>
      <c r="F1159" s="667" t="s">
        <v>5501</v>
      </c>
      <c r="G1159" s="666" t="s">
        <v>5397</v>
      </c>
      <c r="H1159" s="666" t="s">
        <v>5398</v>
      </c>
      <c r="I1159" s="668">
        <v>831.76</v>
      </c>
      <c r="J1159" s="668">
        <v>2</v>
      </c>
      <c r="K1159" s="669">
        <v>1663.52</v>
      </c>
    </row>
    <row r="1160" spans="1:11" ht="14.4" customHeight="1" x14ac:dyDescent="0.3">
      <c r="A1160" s="664" t="s">
        <v>548</v>
      </c>
      <c r="B1160" s="665" t="s">
        <v>549</v>
      </c>
      <c r="C1160" s="666" t="s">
        <v>3306</v>
      </c>
      <c r="D1160" s="667" t="s">
        <v>5499</v>
      </c>
      <c r="E1160" s="666" t="s">
        <v>5500</v>
      </c>
      <c r="F1160" s="667" t="s">
        <v>5501</v>
      </c>
      <c r="G1160" s="666" t="s">
        <v>5399</v>
      </c>
      <c r="H1160" s="666" t="s">
        <v>5400</v>
      </c>
      <c r="I1160" s="668">
        <v>831.74</v>
      </c>
      <c r="J1160" s="668">
        <v>1</v>
      </c>
      <c r="K1160" s="669">
        <v>831.74</v>
      </c>
    </row>
    <row r="1161" spans="1:11" ht="14.4" customHeight="1" x14ac:dyDescent="0.3">
      <c r="A1161" s="664" t="s">
        <v>548</v>
      </c>
      <c r="B1161" s="665" t="s">
        <v>549</v>
      </c>
      <c r="C1161" s="666" t="s">
        <v>3306</v>
      </c>
      <c r="D1161" s="667" t="s">
        <v>5499</v>
      </c>
      <c r="E1161" s="666" t="s">
        <v>5500</v>
      </c>
      <c r="F1161" s="667" t="s">
        <v>5501</v>
      </c>
      <c r="G1161" s="666" t="s">
        <v>5401</v>
      </c>
      <c r="H1161" s="666" t="s">
        <v>5402</v>
      </c>
      <c r="I1161" s="668">
        <v>831.74</v>
      </c>
      <c r="J1161" s="668">
        <v>1</v>
      </c>
      <c r="K1161" s="669">
        <v>831.74</v>
      </c>
    </row>
    <row r="1162" spans="1:11" ht="14.4" customHeight="1" x14ac:dyDescent="0.3">
      <c r="A1162" s="664" t="s">
        <v>548</v>
      </c>
      <c r="B1162" s="665" t="s">
        <v>549</v>
      </c>
      <c r="C1162" s="666" t="s">
        <v>3306</v>
      </c>
      <c r="D1162" s="667" t="s">
        <v>5499</v>
      </c>
      <c r="E1162" s="666" t="s">
        <v>5500</v>
      </c>
      <c r="F1162" s="667" t="s">
        <v>5501</v>
      </c>
      <c r="G1162" s="666" t="s">
        <v>5403</v>
      </c>
      <c r="H1162" s="666" t="s">
        <v>5404</v>
      </c>
      <c r="I1162" s="668">
        <v>443</v>
      </c>
      <c r="J1162" s="668">
        <v>1</v>
      </c>
      <c r="K1162" s="669">
        <v>443</v>
      </c>
    </row>
    <row r="1163" spans="1:11" ht="14.4" customHeight="1" x14ac:dyDescent="0.3">
      <c r="A1163" s="664" t="s">
        <v>548</v>
      </c>
      <c r="B1163" s="665" t="s">
        <v>549</v>
      </c>
      <c r="C1163" s="666" t="s">
        <v>3306</v>
      </c>
      <c r="D1163" s="667" t="s">
        <v>5499</v>
      </c>
      <c r="E1163" s="666" t="s">
        <v>5500</v>
      </c>
      <c r="F1163" s="667" t="s">
        <v>5501</v>
      </c>
      <c r="G1163" s="666" t="s">
        <v>5405</v>
      </c>
      <c r="H1163" s="666" t="s">
        <v>5406</v>
      </c>
      <c r="I1163" s="668">
        <v>1242</v>
      </c>
      <c r="J1163" s="668">
        <v>1</v>
      </c>
      <c r="K1163" s="669">
        <v>1242</v>
      </c>
    </row>
    <row r="1164" spans="1:11" ht="14.4" customHeight="1" x14ac:dyDescent="0.3">
      <c r="A1164" s="664" t="s">
        <v>548</v>
      </c>
      <c r="B1164" s="665" t="s">
        <v>549</v>
      </c>
      <c r="C1164" s="666" t="s">
        <v>3306</v>
      </c>
      <c r="D1164" s="667" t="s">
        <v>5499</v>
      </c>
      <c r="E1164" s="666" t="s">
        <v>5500</v>
      </c>
      <c r="F1164" s="667" t="s">
        <v>5501</v>
      </c>
      <c r="G1164" s="666" t="s">
        <v>5407</v>
      </c>
      <c r="H1164" s="666" t="s">
        <v>5408</v>
      </c>
      <c r="I1164" s="668">
        <v>19678.8</v>
      </c>
      <c r="J1164" s="668">
        <v>1</v>
      </c>
      <c r="K1164" s="669">
        <v>19678.8</v>
      </c>
    </row>
    <row r="1165" spans="1:11" ht="14.4" customHeight="1" x14ac:dyDescent="0.3">
      <c r="A1165" s="664" t="s">
        <v>548</v>
      </c>
      <c r="B1165" s="665" t="s">
        <v>549</v>
      </c>
      <c r="C1165" s="666" t="s">
        <v>3306</v>
      </c>
      <c r="D1165" s="667" t="s">
        <v>5499</v>
      </c>
      <c r="E1165" s="666" t="s">
        <v>5500</v>
      </c>
      <c r="F1165" s="667" t="s">
        <v>5501</v>
      </c>
      <c r="G1165" s="666" t="s">
        <v>5409</v>
      </c>
      <c r="H1165" s="666" t="s">
        <v>5410</v>
      </c>
      <c r="I1165" s="668">
        <v>217.68</v>
      </c>
      <c r="J1165" s="668">
        <v>1</v>
      </c>
      <c r="K1165" s="669">
        <v>217.68</v>
      </c>
    </row>
    <row r="1166" spans="1:11" ht="14.4" customHeight="1" x14ac:dyDescent="0.3">
      <c r="A1166" s="664" t="s">
        <v>548</v>
      </c>
      <c r="B1166" s="665" t="s">
        <v>549</v>
      </c>
      <c r="C1166" s="666" t="s">
        <v>3306</v>
      </c>
      <c r="D1166" s="667" t="s">
        <v>5499</v>
      </c>
      <c r="E1166" s="666" t="s">
        <v>5500</v>
      </c>
      <c r="F1166" s="667" t="s">
        <v>5501</v>
      </c>
      <c r="G1166" s="666" t="s">
        <v>5411</v>
      </c>
      <c r="H1166" s="666" t="s">
        <v>5412</v>
      </c>
      <c r="I1166" s="668">
        <v>12008.3</v>
      </c>
      <c r="J1166" s="668">
        <v>1</v>
      </c>
      <c r="K1166" s="669">
        <v>12008.3</v>
      </c>
    </row>
    <row r="1167" spans="1:11" ht="14.4" customHeight="1" x14ac:dyDescent="0.3">
      <c r="A1167" s="664" t="s">
        <v>548</v>
      </c>
      <c r="B1167" s="665" t="s">
        <v>549</v>
      </c>
      <c r="C1167" s="666" t="s">
        <v>3306</v>
      </c>
      <c r="D1167" s="667" t="s">
        <v>5499</v>
      </c>
      <c r="E1167" s="666" t="s">
        <v>5500</v>
      </c>
      <c r="F1167" s="667" t="s">
        <v>5501</v>
      </c>
      <c r="G1167" s="666" t="s">
        <v>5413</v>
      </c>
      <c r="H1167" s="666" t="s">
        <v>5414</v>
      </c>
      <c r="I1167" s="668">
        <v>9248.82</v>
      </c>
      <c r="J1167" s="668">
        <v>1</v>
      </c>
      <c r="K1167" s="669">
        <v>9248.82</v>
      </c>
    </row>
    <row r="1168" spans="1:11" ht="14.4" customHeight="1" x14ac:dyDescent="0.3">
      <c r="A1168" s="664" t="s">
        <v>548</v>
      </c>
      <c r="B1168" s="665" t="s">
        <v>549</v>
      </c>
      <c r="C1168" s="666" t="s">
        <v>3306</v>
      </c>
      <c r="D1168" s="667" t="s">
        <v>5499</v>
      </c>
      <c r="E1168" s="666" t="s">
        <v>5500</v>
      </c>
      <c r="F1168" s="667" t="s">
        <v>5501</v>
      </c>
      <c r="G1168" s="666" t="s">
        <v>5415</v>
      </c>
      <c r="H1168" s="666" t="s">
        <v>5416</v>
      </c>
      <c r="I1168" s="668">
        <v>1819.44</v>
      </c>
      <c r="J1168" s="668">
        <v>1</v>
      </c>
      <c r="K1168" s="669">
        <v>1819.44</v>
      </c>
    </row>
    <row r="1169" spans="1:11" ht="14.4" customHeight="1" x14ac:dyDescent="0.3">
      <c r="A1169" s="664" t="s">
        <v>548</v>
      </c>
      <c r="B1169" s="665" t="s">
        <v>549</v>
      </c>
      <c r="C1169" s="666" t="s">
        <v>3306</v>
      </c>
      <c r="D1169" s="667" t="s">
        <v>5499</v>
      </c>
      <c r="E1169" s="666" t="s">
        <v>5500</v>
      </c>
      <c r="F1169" s="667" t="s">
        <v>5501</v>
      </c>
      <c r="G1169" s="666" t="s">
        <v>5417</v>
      </c>
      <c r="H1169" s="666" t="s">
        <v>5418</v>
      </c>
      <c r="I1169" s="668">
        <v>4497.71</v>
      </c>
      <c r="J1169" s="668">
        <v>1</v>
      </c>
      <c r="K1169" s="669">
        <v>4497.71</v>
      </c>
    </row>
    <row r="1170" spans="1:11" ht="14.4" customHeight="1" x14ac:dyDescent="0.3">
      <c r="A1170" s="664" t="s">
        <v>548</v>
      </c>
      <c r="B1170" s="665" t="s">
        <v>549</v>
      </c>
      <c r="C1170" s="666" t="s">
        <v>3306</v>
      </c>
      <c r="D1170" s="667" t="s">
        <v>5499</v>
      </c>
      <c r="E1170" s="666" t="s">
        <v>5500</v>
      </c>
      <c r="F1170" s="667" t="s">
        <v>5501</v>
      </c>
      <c r="G1170" s="666" t="s">
        <v>5419</v>
      </c>
      <c r="H1170" s="666" t="s">
        <v>5420</v>
      </c>
      <c r="I1170" s="668">
        <v>1969.97</v>
      </c>
      <c r="J1170" s="668">
        <v>1</v>
      </c>
      <c r="K1170" s="669">
        <v>1969.97</v>
      </c>
    </row>
    <row r="1171" spans="1:11" ht="14.4" customHeight="1" x14ac:dyDescent="0.3">
      <c r="A1171" s="664" t="s">
        <v>548</v>
      </c>
      <c r="B1171" s="665" t="s">
        <v>549</v>
      </c>
      <c r="C1171" s="666" t="s">
        <v>3306</v>
      </c>
      <c r="D1171" s="667" t="s">
        <v>5499</v>
      </c>
      <c r="E1171" s="666" t="s">
        <v>5502</v>
      </c>
      <c r="F1171" s="667" t="s">
        <v>5503</v>
      </c>
      <c r="G1171" s="666" t="s">
        <v>5421</v>
      </c>
      <c r="H1171" s="666" t="s">
        <v>5422</v>
      </c>
      <c r="I1171" s="668">
        <v>2264.35</v>
      </c>
      <c r="J1171" s="668">
        <v>1</v>
      </c>
      <c r="K1171" s="669">
        <v>2264.35</v>
      </c>
    </row>
    <row r="1172" spans="1:11" ht="14.4" customHeight="1" x14ac:dyDescent="0.3">
      <c r="A1172" s="664" t="s">
        <v>548</v>
      </c>
      <c r="B1172" s="665" t="s">
        <v>549</v>
      </c>
      <c r="C1172" s="666" t="s">
        <v>3306</v>
      </c>
      <c r="D1172" s="667" t="s">
        <v>5499</v>
      </c>
      <c r="E1172" s="666" t="s">
        <v>5502</v>
      </c>
      <c r="F1172" s="667" t="s">
        <v>5503</v>
      </c>
      <c r="G1172" s="666" t="s">
        <v>5423</v>
      </c>
      <c r="H1172" s="666" t="s">
        <v>5424</v>
      </c>
      <c r="I1172" s="668">
        <v>12254.4</v>
      </c>
      <c r="J1172" s="668">
        <v>1</v>
      </c>
      <c r="K1172" s="669">
        <v>12254.4</v>
      </c>
    </row>
    <row r="1173" spans="1:11" ht="14.4" customHeight="1" x14ac:dyDescent="0.3">
      <c r="A1173" s="664" t="s">
        <v>548</v>
      </c>
      <c r="B1173" s="665" t="s">
        <v>549</v>
      </c>
      <c r="C1173" s="666" t="s">
        <v>3306</v>
      </c>
      <c r="D1173" s="667" t="s">
        <v>5499</v>
      </c>
      <c r="E1173" s="666" t="s">
        <v>5502</v>
      </c>
      <c r="F1173" s="667" t="s">
        <v>5503</v>
      </c>
      <c r="G1173" s="666" t="s">
        <v>5425</v>
      </c>
      <c r="H1173" s="666" t="s">
        <v>5426</v>
      </c>
      <c r="I1173" s="668">
        <v>28702.85</v>
      </c>
      <c r="J1173" s="668">
        <v>1</v>
      </c>
      <c r="K1173" s="669">
        <v>28702.85</v>
      </c>
    </row>
    <row r="1174" spans="1:11" ht="14.4" customHeight="1" x14ac:dyDescent="0.3">
      <c r="A1174" s="664" t="s">
        <v>548</v>
      </c>
      <c r="B1174" s="665" t="s">
        <v>549</v>
      </c>
      <c r="C1174" s="666" t="s">
        <v>3306</v>
      </c>
      <c r="D1174" s="667" t="s">
        <v>5499</v>
      </c>
      <c r="E1174" s="666" t="s">
        <v>5502</v>
      </c>
      <c r="F1174" s="667" t="s">
        <v>5503</v>
      </c>
      <c r="G1174" s="666" t="s">
        <v>5427</v>
      </c>
      <c r="H1174" s="666" t="s">
        <v>5428</v>
      </c>
      <c r="I1174" s="668">
        <v>28702.85</v>
      </c>
      <c r="J1174" s="668">
        <v>1</v>
      </c>
      <c r="K1174" s="669">
        <v>28702.85</v>
      </c>
    </row>
    <row r="1175" spans="1:11" ht="14.4" customHeight="1" x14ac:dyDescent="0.3">
      <c r="A1175" s="664" t="s">
        <v>548</v>
      </c>
      <c r="B1175" s="665" t="s">
        <v>549</v>
      </c>
      <c r="C1175" s="666" t="s">
        <v>3306</v>
      </c>
      <c r="D1175" s="667" t="s">
        <v>5499</v>
      </c>
      <c r="E1175" s="666" t="s">
        <v>5502</v>
      </c>
      <c r="F1175" s="667" t="s">
        <v>5503</v>
      </c>
      <c r="G1175" s="666" t="s">
        <v>5429</v>
      </c>
      <c r="H1175" s="666" t="s">
        <v>5430</v>
      </c>
      <c r="I1175" s="668">
        <v>9188.5</v>
      </c>
      <c r="J1175" s="668">
        <v>1</v>
      </c>
      <c r="K1175" s="669">
        <v>9188.5</v>
      </c>
    </row>
    <row r="1176" spans="1:11" ht="14.4" customHeight="1" x14ac:dyDescent="0.3">
      <c r="A1176" s="664" t="s">
        <v>548</v>
      </c>
      <c r="B1176" s="665" t="s">
        <v>549</v>
      </c>
      <c r="C1176" s="666" t="s">
        <v>3306</v>
      </c>
      <c r="D1176" s="667" t="s">
        <v>5499</v>
      </c>
      <c r="E1176" s="666" t="s">
        <v>5502</v>
      </c>
      <c r="F1176" s="667" t="s">
        <v>5503</v>
      </c>
      <c r="G1176" s="666" t="s">
        <v>5431</v>
      </c>
      <c r="H1176" s="666" t="s">
        <v>5432</v>
      </c>
      <c r="I1176" s="668">
        <v>18388.5</v>
      </c>
      <c r="J1176" s="668">
        <v>1</v>
      </c>
      <c r="K1176" s="669">
        <v>18388.5</v>
      </c>
    </row>
    <row r="1177" spans="1:11" ht="14.4" customHeight="1" x14ac:dyDescent="0.3">
      <c r="A1177" s="664" t="s">
        <v>548</v>
      </c>
      <c r="B1177" s="665" t="s">
        <v>549</v>
      </c>
      <c r="C1177" s="666" t="s">
        <v>3306</v>
      </c>
      <c r="D1177" s="667" t="s">
        <v>5499</v>
      </c>
      <c r="E1177" s="666" t="s">
        <v>5502</v>
      </c>
      <c r="F1177" s="667" t="s">
        <v>5503</v>
      </c>
      <c r="G1177" s="666" t="s">
        <v>5433</v>
      </c>
      <c r="H1177" s="666" t="s">
        <v>5434</v>
      </c>
      <c r="I1177" s="668">
        <v>12254.4</v>
      </c>
      <c r="J1177" s="668">
        <v>1</v>
      </c>
      <c r="K1177" s="669">
        <v>12254.4</v>
      </c>
    </row>
    <row r="1178" spans="1:11" ht="14.4" customHeight="1" x14ac:dyDescent="0.3">
      <c r="A1178" s="664" t="s">
        <v>548</v>
      </c>
      <c r="B1178" s="665" t="s">
        <v>549</v>
      </c>
      <c r="C1178" s="666" t="s">
        <v>3306</v>
      </c>
      <c r="D1178" s="667" t="s">
        <v>5499</v>
      </c>
      <c r="E1178" s="666" t="s">
        <v>5502</v>
      </c>
      <c r="F1178" s="667" t="s">
        <v>5503</v>
      </c>
      <c r="G1178" s="666" t="s">
        <v>5435</v>
      </c>
      <c r="H1178" s="666" t="s">
        <v>5436</v>
      </c>
      <c r="I1178" s="668">
        <v>9635.85</v>
      </c>
      <c r="J1178" s="668">
        <v>1</v>
      </c>
      <c r="K1178" s="669">
        <v>9635.85</v>
      </c>
    </row>
    <row r="1179" spans="1:11" ht="14.4" customHeight="1" x14ac:dyDescent="0.3">
      <c r="A1179" s="664" t="s">
        <v>548</v>
      </c>
      <c r="B1179" s="665" t="s">
        <v>549</v>
      </c>
      <c r="C1179" s="666" t="s">
        <v>3306</v>
      </c>
      <c r="D1179" s="667" t="s">
        <v>5499</v>
      </c>
      <c r="E1179" s="666" t="s">
        <v>5502</v>
      </c>
      <c r="F1179" s="667" t="s">
        <v>5503</v>
      </c>
      <c r="G1179" s="666" t="s">
        <v>5437</v>
      </c>
      <c r="H1179" s="666" t="s">
        <v>5438</v>
      </c>
      <c r="I1179" s="668">
        <v>2264.35</v>
      </c>
      <c r="J1179" s="668">
        <v>1</v>
      </c>
      <c r="K1179" s="669">
        <v>2264.35</v>
      </c>
    </row>
    <row r="1180" spans="1:11" ht="14.4" customHeight="1" x14ac:dyDescent="0.3">
      <c r="A1180" s="664" t="s">
        <v>548</v>
      </c>
      <c r="B1180" s="665" t="s">
        <v>549</v>
      </c>
      <c r="C1180" s="666" t="s">
        <v>3306</v>
      </c>
      <c r="D1180" s="667" t="s">
        <v>5499</v>
      </c>
      <c r="E1180" s="666" t="s">
        <v>5502</v>
      </c>
      <c r="F1180" s="667" t="s">
        <v>5503</v>
      </c>
      <c r="G1180" s="666" t="s">
        <v>5439</v>
      </c>
      <c r="H1180" s="666" t="s">
        <v>5440</v>
      </c>
      <c r="I1180" s="668">
        <v>9635.85</v>
      </c>
      <c r="J1180" s="668">
        <v>1</v>
      </c>
      <c r="K1180" s="669">
        <v>9635.85</v>
      </c>
    </row>
    <row r="1181" spans="1:11" ht="14.4" customHeight="1" x14ac:dyDescent="0.3">
      <c r="A1181" s="664" t="s">
        <v>548</v>
      </c>
      <c r="B1181" s="665" t="s">
        <v>549</v>
      </c>
      <c r="C1181" s="666" t="s">
        <v>3306</v>
      </c>
      <c r="D1181" s="667" t="s">
        <v>5499</v>
      </c>
      <c r="E1181" s="666" t="s">
        <v>5502</v>
      </c>
      <c r="F1181" s="667" t="s">
        <v>5503</v>
      </c>
      <c r="G1181" s="666" t="s">
        <v>5441</v>
      </c>
      <c r="H1181" s="666" t="s">
        <v>5442</v>
      </c>
      <c r="I1181" s="668">
        <v>16999.509999999998</v>
      </c>
      <c r="J1181" s="668">
        <v>1</v>
      </c>
      <c r="K1181" s="669">
        <v>16999.509999999998</v>
      </c>
    </row>
    <row r="1182" spans="1:11" ht="14.4" customHeight="1" x14ac:dyDescent="0.3">
      <c r="A1182" s="664" t="s">
        <v>548</v>
      </c>
      <c r="B1182" s="665" t="s">
        <v>549</v>
      </c>
      <c r="C1182" s="666" t="s">
        <v>3306</v>
      </c>
      <c r="D1182" s="667" t="s">
        <v>5499</v>
      </c>
      <c r="E1182" s="666" t="s">
        <v>5502</v>
      </c>
      <c r="F1182" s="667" t="s">
        <v>5503</v>
      </c>
      <c r="G1182" s="666" t="s">
        <v>5443</v>
      </c>
      <c r="H1182" s="666" t="s">
        <v>5444</v>
      </c>
      <c r="I1182" s="668">
        <v>16999.5</v>
      </c>
      <c r="J1182" s="668">
        <v>1</v>
      </c>
      <c r="K1182" s="669">
        <v>16999.5</v>
      </c>
    </row>
    <row r="1183" spans="1:11" ht="14.4" customHeight="1" x14ac:dyDescent="0.3">
      <c r="A1183" s="664" t="s">
        <v>548</v>
      </c>
      <c r="B1183" s="665" t="s">
        <v>549</v>
      </c>
      <c r="C1183" s="666" t="s">
        <v>3306</v>
      </c>
      <c r="D1183" s="667" t="s">
        <v>5499</v>
      </c>
      <c r="E1183" s="666" t="s">
        <v>5504</v>
      </c>
      <c r="F1183" s="667" t="s">
        <v>5505</v>
      </c>
      <c r="G1183" s="666" t="s">
        <v>5445</v>
      </c>
      <c r="H1183" s="666" t="s">
        <v>5446</v>
      </c>
      <c r="I1183" s="668">
        <v>440</v>
      </c>
      <c r="J1183" s="668">
        <v>24</v>
      </c>
      <c r="K1183" s="669">
        <v>10560</v>
      </c>
    </row>
    <row r="1184" spans="1:11" ht="14.4" customHeight="1" x14ac:dyDescent="0.3">
      <c r="A1184" s="664" t="s">
        <v>548</v>
      </c>
      <c r="B1184" s="665" t="s">
        <v>549</v>
      </c>
      <c r="C1184" s="666" t="s">
        <v>3306</v>
      </c>
      <c r="D1184" s="667" t="s">
        <v>5499</v>
      </c>
      <c r="E1184" s="666" t="s">
        <v>5504</v>
      </c>
      <c r="F1184" s="667" t="s">
        <v>5505</v>
      </c>
      <c r="G1184" s="666" t="s">
        <v>5447</v>
      </c>
      <c r="H1184" s="666" t="s">
        <v>5448</v>
      </c>
      <c r="I1184" s="668">
        <v>440.2</v>
      </c>
      <c r="J1184" s="668">
        <v>12</v>
      </c>
      <c r="K1184" s="669">
        <v>5282.38</v>
      </c>
    </row>
    <row r="1185" spans="1:11" ht="14.4" customHeight="1" x14ac:dyDescent="0.3">
      <c r="A1185" s="664" t="s">
        <v>548</v>
      </c>
      <c r="B1185" s="665" t="s">
        <v>549</v>
      </c>
      <c r="C1185" s="666" t="s">
        <v>3306</v>
      </c>
      <c r="D1185" s="667" t="s">
        <v>5499</v>
      </c>
      <c r="E1185" s="666" t="s">
        <v>5504</v>
      </c>
      <c r="F1185" s="667" t="s">
        <v>5505</v>
      </c>
      <c r="G1185" s="666" t="s">
        <v>5449</v>
      </c>
      <c r="H1185" s="666" t="s">
        <v>5450</v>
      </c>
      <c r="I1185" s="668">
        <v>440.12624999999991</v>
      </c>
      <c r="J1185" s="668">
        <v>140</v>
      </c>
      <c r="K1185" s="669">
        <v>61618.68</v>
      </c>
    </row>
    <row r="1186" spans="1:11" ht="14.4" customHeight="1" x14ac:dyDescent="0.3">
      <c r="A1186" s="664" t="s">
        <v>548</v>
      </c>
      <c r="B1186" s="665" t="s">
        <v>549</v>
      </c>
      <c r="C1186" s="666" t="s">
        <v>3306</v>
      </c>
      <c r="D1186" s="667" t="s">
        <v>5499</v>
      </c>
      <c r="E1186" s="666" t="s">
        <v>5493</v>
      </c>
      <c r="F1186" s="667" t="s">
        <v>5494</v>
      </c>
      <c r="G1186" s="666" t="s">
        <v>5451</v>
      </c>
      <c r="H1186" s="666" t="s">
        <v>5452</v>
      </c>
      <c r="I1186" s="668">
        <v>46.965000000000003</v>
      </c>
      <c r="J1186" s="668">
        <v>72</v>
      </c>
      <c r="K1186" s="669">
        <v>3381.6</v>
      </c>
    </row>
    <row r="1187" spans="1:11" ht="14.4" customHeight="1" x14ac:dyDescent="0.3">
      <c r="A1187" s="664" t="s">
        <v>548</v>
      </c>
      <c r="B1187" s="665" t="s">
        <v>549</v>
      </c>
      <c r="C1187" s="666" t="s">
        <v>3306</v>
      </c>
      <c r="D1187" s="667" t="s">
        <v>5499</v>
      </c>
      <c r="E1187" s="666" t="s">
        <v>5493</v>
      </c>
      <c r="F1187" s="667" t="s">
        <v>5494</v>
      </c>
      <c r="G1187" s="666" t="s">
        <v>5453</v>
      </c>
      <c r="H1187" s="666" t="s">
        <v>5454</v>
      </c>
      <c r="I1187" s="668">
        <v>105.57</v>
      </c>
      <c r="J1187" s="668">
        <v>72</v>
      </c>
      <c r="K1187" s="669">
        <v>7601.04</v>
      </c>
    </row>
    <row r="1188" spans="1:11" ht="14.4" customHeight="1" x14ac:dyDescent="0.3">
      <c r="A1188" s="664" t="s">
        <v>548</v>
      </c>
      <c r="B1188" s="665" t="s">
        <v>549</v>
      </c>
      <c r="C1188" s="666" t="s">
        <v>3306</v>
      </c>
      <c r="D1188" s="667" t="s">
        <v>5499</v>
      </c>
      <c r="E1188" s="666" t="s">
        <v>5493</v>
      </c>
      <c r="F1188" s="667" t="s">
        <v>5494</v>
      </c>
      <c r="G1188" s="666" t="s">
        <v>5455</v>
      </c>
      <c r="H1188" s="666" t="s">
        <v>5456</v>
      </c>
      <c r="I1188" s="668">
        <v>457.6</v>
      </c>
      <c r="J1188" s="668">
        <v>12</v>
      </c>
      <c r="K1188" s="669">
        <v>5491.2</v>
      </c>
    </row>
    <row r="1189" spans="1:11" ht="14.4" customHeight="1" x14ac:dyDescent="0.3">
      <c r="A1189" s="664" t="s">
        <v>548</v>
      </c>
      <c r="B1189" s="665" t="s">
        <v>549</v>
      </c>
      <c r="C1189" s="666" t="s">
        <v>3306</v>
      </c>
      <c r="D1189" s="667" t="s">
        <v>5499</v>
      </c>
      <c r="E1189" s="666" t="s">
        <v>5493</v>
      </c>
      <c r="F1189" s="667" t="s">
        <v>5494</v>
      </c>
      <c r="G1189" s="666" t="s">
        <v>5457</v>
      </c>
      <c r="H1189" s="666" t="s">
        <v>5458</v>
      </c>
      <c r="I1189" s="668">
        <v>105.57</v>
      </c>
      <c r="J1189" s="668">
        <v>36</v>
      </c>
      <c r="K1189" s="669">
        <v>3800.52</v>
      </c>
    </row>
    <row r="1190" spans="1:11" ht="14.4" customHeight="1" x14ac:dyDescent="0.3">
      <c r="A1190" s="664" t="s">
        <v>548</v>
      </c>
      <c r="B1190" s="665" t="s">
        <v>549</v>
      </c>
      <c r="C1190" s="666" t="s">
        <v>3306</v>
      </c>
      <c r="D1190" s="667" t="s">
        <v>5499</v>
      </c>
      <c r="E1190" s="666" t="s">
        <v>5506</v>
      </c>
      <c r="F1190" s="667" t="s">
        <v>5507</v>
      </c>
      <c r="G1190" s="666" t="s">
        <v>5459</v>
      </c>
      <c r="H1190" s="666" t="s">
        <v>5460</v>
      </c>
      <c r="I1190" s="668">
        <v>13985.15</v>
      </c>
      <c r="J1190" s="668">
        <v>2</v>
      </c>
      <c r="K1190" s="669">
        <v>27970.3</v>
      </c>
    </row>
    <row r="1191" spans="1:11" ht="14.4" customHeight="1" x14ac:dyDescent="0.3">
      <c r="A1191" s="664" t="s">
        <v>548</v>
      </c>
      <c r="B1191" s="665" t="s">
        <v>549</v>
      </c>
      <c r="C1191" s="666" t="s">
        <v>3306</v>
      </c>
      <c r="D1191" s="667" t="s">
        <v>5499</v>
      </c>
      <c r="E1191" s="666" t="s">
        <v>5506</v>
      </c>
      <c r="F1191" s="667" t="s">
        <v>5507</v>
      </c>
      <c r="G1191" s="666" t="s">
        <v>5461</v>
      </c>
      <c r="H1191" s="666" t="s">
        <v>5462</v>
      </c>
      <c r="I1191" s="668">
        <v>2645</v>
      </c>
      <c r="J1191" s="668">
        <v>3</v>
      </c>
      <c r="K1191" s="669">
        <v>7935</v>
      </c>
    </row>
    <row r="1192" spans="1:11" ht="14.4" customHeight="1" x14ac:dyDescent="0.3">
      <c r="A1192" s="664" t="s">
        <v>548</v>
      </c>
      <c r="B1192" s="665" t="s">
        <v>549</v>
      </c>
      <c r="C1192" s="666" t="s">
        <v>3306</v>
      </c>
      <c r="D1192" s="667" t="s">
        <v>5499</v>
      </c>
      <c r="E1192" s="666" t="s">
        <v>5506</v>
      </c>
      <c r="F1192" s="667" t="s">
        <v>5507</v>
      </c>
      <c r="G1192" s="666" t="s">
        <v>5463</v>
      </c>
      <c r="H1192" s="666" t="s">
        <v>5464</v>
      </c>
      <c r="I1192" s="668">
        <v>2903.18</v>
      </c>
      <c r="J1192" s="668">
        <v>1</v>
      </c>
      <c r="K1192" s="669">
        <v>2903.18</v>
      </c>
    </row>
    <row r="1193" spans="1:11" ht="14.4" customHeight="1" x14ac:dyDescent="0.3">
      <c r="A1193" s="664" t="s">
        <v>548</v>
      </c>
      <c r="B1193" s="665" t="s">
        <v>549</v>
      </c>
      <c r="C1193" s="666" t="s">
        <v>3306</v>
      </c>
      <c r="D1193" s="667" t="s">
        <v>5499</v>
      </c>
      <c r="E1193" s="666" t="s">
        <v>5506</v>
      </c>
      <c r="F1193" s="667" t="s">
        <v>5507</v>
      </c>
      <c r="G1193" s="666" t="s">
        <v>5465</v>
      </c>
      <c r="H1193" s="666" t="s">
        <v>5466</v>
      </c>
      <c r="I1193" s="668">
        <v>7792.06</v>
      </c>
      <c r="J1193" s="668">
        <v>1</v>
      </c>
      <c r="K1193" s="669">
        <v>7792.06</v>
      </c>
    </row>
    <row r="1194" spans="1:11" ht="14.4" customHeight="1" x14ac:dyDescent="0.3">
      <c r="A1194" s="664" t="s">
        <v>548</v>
      </c>
      <c r="B1194" s="665" t="s">
        <v>549</v>
      </c>
      <c r="C1194" s="666" t="s">
        <v>3306</v>
      </c>
      <c r="D1194" s="667" t="s">
        <v>5499</v>
      </c>
      <c r="E1194" s="666" t="s">
        <v>5506</v>
      </c>
      <c r="F1194" s="667" t="s">
        <v>5507</v>
      </c>
      <c r="G1194" s="666" t="s">
        <v>5467</v>
      </c>
      <c r="H1194" s="666" t="s">
        <v>5468</v>
      </c>
      <c r="I1194" s="668">
        <v>4480</v>
      </c>
      <c r="J1194" s="668">
        <v>2</v>
      </c>
      <c r="K1194" s="669">
        <v>8960</v>
      </c>
    </row>
    <row r="1195" spans="1:11" ht="14.4" customHeight="1" x14ac:dyDescent="0.3">
      <c r="A1195" s="664" t="s">
        <v>548</v>
      </c>
      <c r="B1195" s="665" t="s">
        <v>549</v>
      </c>
      <c r="C1195" s="666" t="s">
        <v>3306</v>
      </c>
      <c r="D1195" s="667" t="s">
        <v>5499</v>
      </c>
      <c r="E1195" s="666" t="s">
        <v>5506</v>
      </c>
      <c r="F1195" s="667" t="s">
        <v>5507</v>
      </c>
      <c r="G1195" s="666" t="s">
        <v>5469</v>
      </c>
      <c r="H1195" s="666" t="s">
        <v>5470</v>
      </c>
      <c r="I1195" s="668">
        <v>11235.855</v>
      </c>
      <c r="J1195" s="668">
        <v>2</v>
      </c>
      <c r="K1195" s="669">
        <v>22471.71</v>
      </c>
    </row>
    <row r="1196" spans="1:11" ht="14.4" customHeight="1" x14ac:dyDescent="0.3">
      <c r="A1196" s="664" t="s">
        <v>548</v>
      </c>
      <c r="B1196" s="665" t="s">
        <v>549</v>
      </c>
      <c r="C1196" s="666" t="s">
        <v>3306</v>
      </c>
      <c r="D1196" s="667" t="s">
        <v>5499</v>
      </c>
      <c r="E1196" s="666" t="s">
        <v>5506</v>
      </c>
      <c r="F1196" s="667" t="s">
        <v>5507</v>
      </c>
      <c r="G1196" s="666" t="s">
        <v>5471</v>
      </c>
      <c r="H1196" s="666" t="s">
        <v>5472</v>
      </c>
      <c r="I1196" s="668">
        <v>11026</v>
      </c>
      <c r="J1196" s="668">
        <v>2</v>
      </c>
      <c r="K1196" s="669">
        <v>22052</v>
      </c>
    </row>
    <row r="1197" spans="1:11" ht="14.4" customHeight="1" x14ac:dyDescent="0.3">
      <c r="A1197" s="664" t="s">
        <v>548</v>
      </c>
      <c r="B1197" s="665" t="s">
        <v>549</v>
      </c>
      <c r="C1197" s="666" t="s">
        <v>3306</v>
      </c>
      <c r="D1197" s="667" t="s">
        <v>5499</v>
      </c>
      <c r="E1197" s="666" t="s">
        <v>5506</v>
      </c>
      <c r="F1197" s="667" t="s">
        <v>5507</v>
      </c>
      <c r="G1197" s="666" t="s">
        <v>5473</v>
      </c>
      <c r="H1197" s="666" t="s">
        <v>5474</v>
      </c>
      <c r="I1197" s="668">
        <v>1840</v>
      </c>
      <c r="J1197" s="668">
        <v>1</v>
      </c>
      <c r="K1197" s="669">
        <v>1840</v>
      </c>
    </row>
    <row r="1198" spans="1:11" ht="14.4" customHeight="1" x14ac:dyDescent="0.3">
      <c r="A1198" s="664" t="s">
        <v>548</v>
      </c>
      <c r="B1198" s="665" t="s">
        <v>549</v>
      </c>
      <c r="C1198" s="666" t="s">
        <v>3306</v>
      </c>
      <c r="D1198" s="667" t="s">
        <v>5499</v>
      </c>
      <c r="E1198" s="666" t="s">
        <v>5506</v>
      </c>
      <c r="F1198" s="667" t="s">
        <v>5507</v>
      </c>
      <c r="G1198" s="666" t="s">
        <v>5475</v>
      </c>
      <c r="H1198" s="666" t="s">
        <v>5476</v>
      </c>
      <c r="I1198" s="668">
        <v>5258.95</v>
      </c>
      <c r="J1198" s="668">
        <v>1</v>
      </c>
      <c r="K1198" s="669">
        <v>5258.95</v>
      </c>
    </row>
    <row r="1199" spans="1:11" ht="14.4" customHeight="1" thickBot="1" x14ac:dyDescent="0.35">
      <c r="A1199" s="670" t="s">
        <v>548</v>
      </c>
      <c r="B1199" s="671" t="s">
        <v>549</v>
      </c>
      <c r="C1199" s="672" t="s">
        <v>3306</v>
      </c>
      <c r="D1199" s="673" t="s">
        <v>5499</v>
      </c>
      <c r="E1199" s="672" t="s">
        <v>5506</v>
      </c>
      <c r="F1199" s="673" t="s">
        <v>5507</v>
      </c>
      <c r="G1199" s="672" t="s">
        <v>5477</v>
      </c>
      <c r="H1199" s="672" t="s">
        <v>5478</v>
      </c>
      <c r="I1199" s="674">
        <v>6497.5</v>
      </c>
      <c r="J1199" s="674">
        <v>1</v>
      </c>
      <c r="K1199" s="675">
        <v>6497.5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P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O1"/>
    </sheetView>
  </sheetViews>
  <sheetFormatPr defaultRowHeight="14.4" outlineLevelRow="1" x14ac:dyDescent="0.3"/>
  <cols>
    <col min="1" max="1" width="37.21875" customWidth="1"/>
    <col min="2" max="15" width="13.109375" customWidth="1"/>
  </cols>
  <sheetData>
    <row r="1" spans="1:16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</row>
    <row r="2" spans="1:16" ht="15" thickBot="1" x14ac:dyDescent="0.35">
      <c r="A2" s="382" t="s">
        <v>312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</row>
    <row r="3" spans="1:16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103</v>
      </c>
      <c r="H3" s="404">
        <v>302</v>
      </c>
      <c r="I3" s="404">
        <v>303</v>
      </c>
      <c r="J3" s="404">
        <v>304</v>
      </c>
      <c r="K3" s="404">
        <v>305</v>
      </c>
      <c r="L3" s="404">
        <v>418</v>
      </c>
      <c r="M3" s="385">
        <v>636</v>
      </c>
      <c r="N3" s="385">
        <v>642</v>
      </c>
      <c r="O3" s="773">
        <v>930</v>
      </c>
      <c r="P3" s="788"/>
    </row>
    <row r="4" spans="1:16" ht="24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277</v>
      </c>
      <c r="F4" s="405" t="s">
        <v>278</v>
      </c>
      <c r="G4" s="405" t="s">
        <v>279</v>
      </c>
      <c r="H4" s="405" t="s">
        <v>280</v>
      </c>
      <c r="I4" s="405" t="s">
        <v>281</v>
      </c>
      <c r="J4" s="405" t="s">
        <v>282</v>
      </c>
      <c r="K4" s="405" t="s">
        <v>283</v>
      </c>
      <c r="L4" s="405" t="s">
        <v>254</v>
      </c>
      <c r="M4" s="387" t="s">
        <v>255</v>
      </c>
      <c r="N4" s="387" t="s">
        <v>256</v>
      </c>
      <c r="O4" s="774" t="s">
        <v>247</v>
      </c>
      <c r="P4" s="788"/>
    </row>
    <row r="5" spans="1:16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775"/>
      <c r="P5" s="788"/>
    </row>
    <row r="6" spans="1:16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60.4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1.3</v>
      </c>
      <c r="E6" s="431">
        <f xml:space="preserve">
TRUNC(IF($A$4&lt;=12,SUMIFS('ON Data'!J:J,'ON Data'!$D:$D,$A$4,'ON Data'!$E:$E,1),SUMIFS('ON Data'!J:J,'ON Data'!$E:$E,1)/'ON Data'!$D$3),1)</f>
        <v>0.6</v>
      </c>
      <c r="F6" s="431">
        <f xml:space="preserve">
TRUNC(IF($A$4&lt;=12,SUMIFS('ON Data'!K:K,'ON Data'!$D:$D,$A$4,'ON Data'!$E:$E,1),SUMIFS('ON Data'!K:K,'ON Data'!$E:$E,1)/'ON Data'!$D$3),1)</f>
        <v>14</v>
      </c>
      <c r="G6" s="431">
        <f xml:space="preserve">
TRUNC(IF($A$4&lt;=12,SUMIFS('ON Data'!M:M,'ON Data'!$D:$D,$A$4,'ON Data'!$E:$E,1),SUMIFS('ON Data'!M:M,'ON Data'!$E:$E,1)/'ON Data'!$D$3),1)</f>
        <v>0</v>
      </c>
      <c r="H6" s="431">
        <f xml:space="preserve">
TRUNC(IF($A$4&lt;=12,SUMIFS('ON Data'!O:O,'ON Data'!$D:$D,$A$4,'ON Data'!$E:$E,1),SUMIFS('ON Data'!O:O,'ON Data'!$E:$E,1)/'ON Data'!$D$3),1)</f>
        <v>1.6</v>
      </c>
      <c r="I6" s="431">
        <f xml:space="preserve">
TRUNC(IF($A$4&lt;=12,SUMIFS('ON Data'!P:P,'ON Data'!$D:$D,$A$4,'ON Data'!$E:$E,1),SUMIFS('ON Data'!P:P,'ON Data'!$E:$E,1)/'ON Data'!$D$3),1)</f>
        <v>11.8</v>
      </c>
      <c r="J6" s="431">
        <f xml:space="preserve">
TRUNC(IF($A$4&lt;=12,SUMIFS('ON Data'!Q:Q,'ON Data'!$D:$D,$A$4,'ON Data'!$E:$E,1),SUMIFS('ON Data'!Q:Q,'ON Data'!$E:$E,1)/'ON Data'!$D$3),1)</f>
        <v>10.8</v>
      </c>
      <c r="K6" s="431">
        <f xml:space="preserve">
TRUNC(IF($A$4&lt;=12,SUMIFS('ON Data'!R:R,'ON Data'!$D:$D,$A$4,'ON Data'!$E:$E,1),SUMIFS('ON Data'!R:R,'ON Data'!$E:$E,1)/'ON Data'!$D$3),1)</f>
        <v>0.6</v>
      </c>
      <c r="L6" s="431">
        <f xml:space="preserve">
TRUNC(IF($A$4&lt;=12,SUMIFS('ON Data'!Z:Z,'ON Data'!$D:$D,$A$4,'ON Data'!$E:$E,1),SUMIFS('ON Data'!Z:Z,'ON Data'!$E:$E,1)/'ON Data'!$D$3),1)</f>
        <v>0.8</v>
      </c>
      <c r="M6" s="431">
        <f xml:space="preserve">
TRUNC(IF($A$4&lt;=12,SUMIFS('ON Data'!AO:AO,'ON Data'!$D:$D,$A$4,'ON Data'!$E:$E,1),SUMIFS('ON Data'!AO:AO,'ON Data'!$E:$E,1)/'ON Data'!$D$3),1)</f>
        <v>2</v>
      </c>
      <c r="N6" s="431">
        <f xml:space="preserve">
TRUNC(IF($A$4&lt;=12,SUMIFS('ON Data'!AR:AR,'ON Data'!$D:$D,$A$4,'ON Data'!$E:$E,1),SUMIFS('ON Data'!AR:AR,'ON Data'!$E:$E,1)/'ON Data'!$D$3),1)</f>
        <v>13.6</v>
      </c>
      <c r="O6" s="776">
        <f xml:space="preserve">
TRUNC(IF($A$4&lt;=12,SUMIFS('ON Data'!AW:AW,'ON Data'!$D:$D,$A$4,'ON Data'!$E:$E,1),SUMIFS('ON Data'!AW:AW,'ON Data'!$E:$E,1)/'ON Data'!$D$3),1)</f>
        <v>3</v>
      </c>
      <c r="P6" s="788"/>
    </row>
    <row r="7" spans="1:16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776"/>
      <c r="P7" s="788"/>
    </row>
    <row r="8" spans="1:16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776"/>
      <c r="P8" s="788"/>
    </row>
    <row r="9" spans="1:16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777"/>
      <c r="P9" s="788"/>
    </row>
    <row r="10" spans="1:16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778"/>
      <c r="P10" s="788"/>
    </row>
    <row r="11" spans="1:16" x14ac:dyDescent="0.3">
      <c r="A11" s="392" t="s">
        <v>232</v>
      </c>
      <c r="B11" s="409">
        <f xml:space="preserve">
IF($A$4&lt;=12,SUMIFS('ON Data'!F:F,'ON Data'!$D:$D,$A$4,'ON Data'!$E:$E,2),SUMIFS('ON Data'!F:F,'ON Data'!$E:$E,2))</f>
        <v>53745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1328</v>
      </c>
      <c r="E11" s="411">
        <f xml:space="preserve">
IF($A$4&lt;=12,SUMIFS('ON Data'!J:J,'ON Data'!$D:$D,$A$4,'ON Data'!$E:$E,2),SUMIFS('ON Data'!J:J,'ON Data'!$E:$E,2))</f>
        <v>688</v>
      </c>
      <c r="F11" s="411">
        <f xml:space="preserve">
IF($A$4&lt;=12,SUMIFS('ON Data'!K:K,'ON Data'!$D:$D,$A$4,'ON Data'!$E:$E,2),SUMIFS('ON Data'!K:K,'ON Data'!$E:$E,2))</f>
        <v>13324</v>
      </c>
      <c r="G11" s="411">
        <f xml:space="preserve">
IF($A$4&lt;=12,SUMIFS('ON Data'!M:M,'ON Data'!$D:$D,$A$4,'ON Data'!$E:$E,2),SUMIFS('ON Data'!M:M,'ON Data'!$E:$E,2))</f>
        <v>0</v>
      </c>
      <c r="H11" s="411">
        <f xml:space="preserve">
IF($A$4&lt;=12,SUMIFS('ON Data'!O:O,'ON Data'!$D:$D,$A$4,'ON Data'!$E:$E,2),SUMIFS('ON Data'!O:O,'ON Data'!$E:$E,2))</f>
        <v>1546.5</v>
      </c>
      <c r="I11" s="411">
        <f xml:space="preserve">
IF($A$4&lt;=12,SUMIFS('ON Data'!P:P,'ON Data'!$D:$D,$A$4,'ON Data'!$E:$E,2),SUMIFS('ON Data'!P:P,'ON Data'!$E:$E,2))</f>
        <v>10551</v>
      </c>
      <c r="J11" s="411">
        <f xml:space="preserve">
IF($A$4&lt;=12,SUMIFS('ON Data'!Q:Q,'ON Data'!$D:$D,$A$4,'ON Data'!$E:$E,2),SUMIFS('ON Data'!Q:Q,'ON Data'!$E:$E,2))</f>
        <v>9025</v>
      </c>
      <c r="K11" s="411">
        <f xml:space="preserve">
IF($A$4&lt;=12,SUMIFS('ON Data'!R:R,'ON Data'!$D:$D,$A$4,'ON Data'!$E:$E,2),SUMIFS('ON Data'!R:R,'ON Data'!$E:$E,2))</f>
        <v>432</v>
      </c>
      <c r="L11" s="411">
        <f xml:space="preserve">
IF($A$4&lt;=12,SUMIFS('ON Data'!Z:Z,'ON Data'!$D:$D,$A$4,'ON Data'!$E:$E,2),SUMIFS('ON Data'!Z:Z,'ON Data'!$E:$E,2))</f>
        <v>760.5</v>
      </c>
      <c r="M11" s="411">
        <f xml:space="preserve">
IF($A$4&lt;=12,SUMIFS('ON Data'!AO:AO,'ON Data'!$D:$D,$A$4,'ON Data'!$E:$E,2),SUMIFS('ON Data'!AO:AO,'ON Data'!$E:$E,2))</f>
        <v>1806.25</v>
      </c>
      <c r="N11" s="411">
        <f xml:space="preserve">
IF($A$4&lt;=12,SUMIFS('ON Data'!AR:AR,'ON Data'!$D:$D,$A$4,'ON Data'!$E:$E,2),SUMIFS('ON Data'!AR:AR,'ON Data'!$E:$E,2))</f>
        <v>11499.75</v>
      </c>
      <c r="O11" s="779">
        <f xml:space="preserve">
IF($A$4&lt;=12,SUMIFS('ON Data'!AW:AW,'ON Data'!$D:$D,$A$4,'ON Data'!$E:$E,2),SUMIFS('ON Data'!AW:AW,'ON Data'!$E:$E,2))</f>
        <v>2784</v>
      </c>
      <c r="P11" s="788"/>
    </row>
    <row r="12" spans="1:16" x14ac:dyDescent="0.3">
      <c r="A12" s="392" t="s">
        <v>233</v>
      </c>
      <c r="B12" s="409">
        <f xml:space="preserve">
IF($A$4&lt;=12,SUMIFS('ON Data'!F:F,'ON Data'!$D:$D,$A$4,'ON Data'!$E:$E,3),SUMIFS('ON Data'!F:F,'ON Data'!$E:$E,3))</f>
        <v>0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0</v>
      </c>
      <c r="E12" s="411">
        <f xml:space="preserve">
IF($A$4&lt;=12,SUMIFS('ON Data'!J:J,'ON Data'!$D:$D,$A$4,'ON Data'!$E:$E,3),SUMIFS('ON Data'!J:J,'ON Data'!$E:$E,3))</f>
        <v>0</v>
      </c>
      <c r="F12" s="411">
        <f xml:space="preserve">
IF($A$4&lt;=12,SUMIFS('ON Data'!K:K,'ON Data'!$D:$D,$A$4,'ON Data'!$E:$E,3),SUMIFS('ON Data'!K:K,'ON Data'!$E:$E,3))</f>
        <v>0</v>
      </c>
      <c r="G12" s="411">
        <f xml:space="preserve">
IF($A$4&lt;=12,SUMIFS('ON Data'!M:M,'ON Data'!$D:$D,$A$4,'ON Data'!$E:$E,3),SUMIFS('ON Data'!M:M,'ON Data'!$E:$E,3))</f>
        <v>0</v>
      </c>
      <c r="H12" s="411">
        <f xml:space="preserve">
IF($A$4&lt;=12,SUMIFS('ON Data'!O:O,'ON Data'!$D:$D,$A$4,'ON Data'!$E:$E,3),SUMIFS('ON Data'!O:O,'ON Data'!$E:$E,3))</f>
        <v>0</v>
      </c>
      <c r="I12" s="411">
        <f xml:space="preserve">
IF($A$4&lt;=12,SUMIFS('ON Data'!P:P,'ON Data'!$D:$D,$A$4,'ON Data'!$E:$E,3),SUMIFS('ON Data'!P:P,'ON Data'!$E:$E,3))</f>
        <v>0</v>
      </c>
      <c r="J12" s="411">
        <f xml:space="preserve">
IF($A$4&lt;=12,SUMIFS('ON Data'!Q:Q,'ON Data'!$D:$D,$A$4,'ON Data'!$E:$E,3),SUMIFS('ON Data'!Q:Q,'ON Data'!$E:$E,3))</f>
        <v>0</v>
      </c>
      <c r="K12" s="411">
        <f xml:space="preserve">
IF($A$4&lt;=12,SUMIFS('ON Data'!R:R,'ON Data'!$D:$D,$A$4,'ON Data'!$E:$E,3),SUMIFS('ON Data'!R:R,'ON Data'!$E:$E,3))</f>
        <v>0</v>
      </c>
      <c r="L12" s="411">
        <f xml:space="preserve">
IF($A$4&lt;=12,SUMIFS('ON Data'!Z:Z,'ON Data'!$D:$D,$A$4,'ON Data'!$E:$E,3),SUMIFS('ON Data'!Z:Z,'ON Data'!$E:$E,3))</f>
        <v>0</v>
      </c>
      <c r="M12" s="411">
        <f xml:space="preserve">
IF($A$4&lt;=12,SUMIFS('ON Data'!AO:AO,'ON Data'!$D:$D,$A$4,'ON Data'!$E:$E,3),SUMIFS('ON Data'!AO:AO,'ON Data'!$E:$E,3))</f>
        <v>0</v>
      </c>
      <c r="N12" s="411">
        <f xml:space="preserve">
IF($A$4&lt;=12,SUMIFS('ON Data'!AR:AR,'ON Data'!$D:$D,$A$4,'ON Data'!$E:$E,3),SUMIFS('ON Data'!AR:AR,'ON Data'!$E:$E,3))</f>
        <v>0</v>
      </c>
      <c r="O12" s="779">
        <f xml:space="preserve">
IF($A$4&lt;=12,SUMIFS('ON Data'!AW:AW,'ON Data'!$D:$D,$A$4,'ON Data'!$E:$E,3),SUMIFS('ON Data'!AW:AW,'ON Data'!$E:$E,3))</f>
        <v>0</v>
      </c>
      <c r="P12" s="788"/>
    </row>
    <row r="13" spans="1:16" x14ac:dyDescent="0.3">
      <c r="A13" s="392" t="s">
        <v>240</v>
      </c>
      <c r="B13" s="409">
        <f xml:space="preserve">
IF($A$4&lt;=12,SUMIFS('ON Data'!F:F,'ON Data'!$D:$D,$A$4,'ON Data'!$E:$E,4),SUMIFS('ON Data'!F:F,'ON Data'!$E:$E,4))</f>
        <v>3852.5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494</v>
      </c>
      <c r="E13" s="411">
        <f xml:space="preserve">
IF($A$4&lt;=12,SUMIFS('ON Data'!J:J,'ON Data'!$D:$D,$A$4,'ON Data'!$E:$E,4),SUMIFS('ON Data'!J:J,'ON Data'!$E:$E,4))</f>
        <v>202</v>
      </c>
      <c r="F13" s="411">
        <f xml:space="preserve">
IF($A$4&lt;=12,SUMIFS('ON Data'!K:K,'ON Data'!$D:$D,$A$4,'ON Data'!$E:$E,4),SUMIFS('ON Data'!K:K,'ON Data'!$E:$E,4))</f>
        <v>2861</v>
      </c>
      <c r="G13" s="411">
        <f xml:space="preserve">
IF($A$4&lt;=12,SUMIFS('ON Data'!M:M,'ON Data'!$D:$D,$A$4,'ON Data'!$E:$E,4),SUMIFS('ON Data'!M:M,'ON Data'!$E:$E,4))</f>
        <v>0</v>
      </c>
      <c r="H13" s="411">
        <f xml:space="preserve">
IF($A$4&lt;=12,SUMIFS('ON Data'!O:O,'ON Data'!$D:$D,$A$4,'ON Data'!$E:$E,4),SUMIFS('ON Data'!O:O,'ON Data'!$E:$E,4))</f>
        <v>0</v>
      </c>
      <c r="I13" s="411">
        <f xml:space="preserve">
IF($A$4&lt;=12,SUMIFS('ON Data'!P:P,'ON Data'!$D:$D,$A$4,'ON Data'!$E:$E,4),SUMIFS('ON Data'!P:P,'ON Data'!$E:$E,4))</f>
        <v>181.5</v>
      </c>
      <c r="J13" s="411">
        <f xml:space="preserve">
IF($A$4&lt;=12,SUMIFS('ON Data'!Q:Q,'ON Data'!$D:$D,$A$4,'ON Data'!$E:$E,4),SUMIFS('ON Data'!Q:Q,'ON Data'!$E:$E,4))</f>
        <v>77.5</v>
      </c>
      <c r="K13" s="411">
        <f xml:space="preserve">
IF($A$4&lt;=12,SUMIFS('ON Data'!R:R,'ON Data'!$D:$D,$A$4,'ON Data'!$E:$E,4),SUMIFS('ON Data'!R:R,'ON Data'!$E:$E,4))</f>
        <v>0</v>
      </c>
      <c r="L13" s="411">
        <f xml:space="preserve">
IF($A$4&lt;=12,SUMIFS('ON Data'!Z:Z,'ON Data'!$D:$D,$A$4,'ON Data'!$E:$E,4),SUMIFS('ON Data'!Z:Z,'ON Data'!$E:$E,4))</f>
        <v>10.5</v>
      </c>
      <c r="M13" s="411">
        <f xml:space="preserve">
IF($A$4&lt;=12,SUMIFS('ON Data'!AO:AO,'ON Data'!$D:$D,$A$4,'ON Data'!$E:$E,4),SUMIFS('ON Data'!AO:AO,'ON Data'!$E:$E,4))</f>
        <v>0</v>
      </c>
      <c r="N13" s="411">
        <f xml:space="preserve">
IF($A$4&lt;=12,SUMIFS('ON Data'!AR:AR,'ON Data'!$D:$D,$A$4,'ON Data'!$E:$E,4),SUMIFS('ON Data'!AR:AR,'ON Data'!$E:$E,4))</f>
        <v>26</v>
      </c>
      <c r="O13" s="779">
        <f xml:space="preserve">
IF($A$4&lt;=12,SUMIFS('ON Data'!AW:AW,'ON Data'!$D:$D,$A$4,'ON Data'!$E:$E,4),SUMIFS('ON Data'!AW:AW,'ON Data'!$E:$E,4))</f>
        <v>0</v>
      </c>
      <c r="P13" s="788"/>
    </row>
    <row r="14" spans="1:16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206</v>
      </c>
      <c r="C14" s="414">
        <f xml:space="preserve">
IF($A$4&lt;=12,SUMIFS('ON Data'!G:G,'ON Data'!$D:$D,$A$4,'ON Data'!$E:$E,5),SUMIFS('ON Data'!G:G,'ON Data'!$E:$E,5))</f>
        <v>206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Data'!M:M,'ON Data'!$D:$D,$A$4,'ON Data'!$E:$E,5),SUMIFS('ON Data'!M:M,'ON Data'!$E:$E,5))</f>
        <v>0</v>
      </c>
      <c r="H14" s="415">
        <f xml:space="preserve">
IF($A$4&lt;=12,SUMIFS('ON Data'!O:O,'ON Data'!$D:$D,$A$4,'ON Data'!$E:$E,5),SUMIFS('ON Data'!O:O,'ON Data'!$E:$E,5))</f>
        <v>0</v>
      </c>
      <c r="I14" s="415">
        <f xml:space="preserve">
IF($A$4&lt;=12,SUMIFS('ON Data'!P:P,'ON Data'!$D:$D,$A$4,'ON Data'!$E:$E,5),SUMIFS('ON Data'!P:P,'ON Data'!$E:$E,5))</f>
        <v>0</v>
      </c>
      <c r="J14" s="415">
        <f xml:space="preserve">
IF($A$4&lt;=12,SUMIFS('ON Data'!Q:Q,'ON Data'!$D:$D,$A$4,'ON Data'!$E:$E,5),SUMIFS('ON Data'!Q:Q,'ON Data'!$E:$E,5))</f>
        <v>0</v>
      </c>
      <c r="K14" s="415">
        <f xml:space="preserve">
IF($A$4&lt;=12,SUMIFS('ON Data'!R:R,'ON Data'!$D:$D,$A$4,'ON Data'!$E:$E,5),SUMIFS('ON Data'!R:R,'ON Data'!$E:$E,5))</f>
        <v>0</v>
      </c>
      <c r="L14" s="415">
        <f xml:space="preserve">
IF($A$4&lt;=12,SUMIFS('ON Data'!Z:Z,'ON Data'!$D:$D,$A$4,'ON Data'!$E:$E,5),SUMIFS('ON Data'!Z:Z,'ON Data'!$E:$E,5))</f>
        <v>0</v>
      </c>
      <c r="M14" s="415">
        <f xml:space="preserve">
IF($A$4&lt;=12,SUMIFS('ON Data'!AO:AO,'ON Data'!$D:$D,$A$4,'ON Data'!$E:$E,5),SUMIFS('ON Data'!AO:AO,'ON Data'!$E:$E,5))</f>
        <v>0</v>
      </c>
      <c r="N14" s="415">
        <f xml:space="preserve">
IF($A$4&lt;=12,SUMIFS('ON Data'!AR:AR,'ON Data'!$D:$D,$A$4,'ON Data'!$E:$E,5),SUMIFS('ON Data'!AR:AR,'ON Data'!$E:$E,5))</f>
        <v>0</v>
      </c>
      <c r="O14" s="780">
        <f xml:space="preserve">
IF($A$4&lt;=12,SUMIFS('ON Data'!AW:AW,'ON Data'!$D:$D,$A$4,'ON Data'!$E:$E,5),SUMIFS('ON Data'!AW:AW,'ON Data'!$E:$E,5))</f>
        <v>0</v>
      </c>
      <c r="P14" s="788"/>
    </row>
    <row r="15" spans="1:16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781"/>
      <c r="P15" s="788"/>
    </row>
    <row r="16" spans="1:16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Data'!M:M,'ON Data'!$D:$D,$A$4,'ON Data'!$E:$E,7),SUMIFS('ON Data'!M:M,'ON Data'!$E:$E,7))</f>
        <v>0</v>
      </c>
      <c r="H16" s="411">
        <f xml:space="preserve">
IF($A$4&lt;=12,SUMIFS('ON Data'!O:O,'ON Data'!$D:$D,$A$4,'ON Data'!$E:$E,7),SUMIFS('ON Data'!O:O,'ON Data'!$E:$E,7))</f>
        <v>0</v>
      </c>
      <c r="I16" s="411">
        <f xml:space="preserve">
IF($A$4&lt;=12,SUMIFS('ON Data'!P:P,'ON Data'!$D:$D,$A$4,'ON Data'!$E:$E,7),SUMIFS('ON Data'!P:P,'ON Data'!$E:$E,7))</f>
        <v>0</v>
      </c>
      <c r="J16" s="411">
        <f xml:space="preserve">
IF($A$4&lt;=12,SUMIFS('ON Data'!Q:Q,'ON Data'!$D:$D,$A$4,'ON Data'!$E:$E,7),SUMIFS('ON Data'!Q:Q,'ON Data'!$E:$E,7))</f>
        <v>0</v>
      </c>
      <c r="K16" s="411">
        <f xml:space="preserve">
IF($A$4&lt;=12,SUMIFS('ON Data'!R:R,'ON Data'!$D:$D,$A$4,'ON Data'!$E:$E,7),SUMIFS('ON Data'!R:R,'ON Data'!$E:$E,7))</f>
        <v>0</v>
      </c>
      <c r="L16" s="411">
        <f xml:space="preserve">
IF($A$4&lt;=12,SUMIFS('ON Data'!Z:Z,'ON Data'!$D:$D,$A$4,'ON Data'!$E:$E,7),SUMIFS('ON Data'!Z:Z,'ON Data'!$E:$E,7))</f>
        <v>0</v>
      </c>
      <c r="M16" s="411">
        <f xml:space="preserve">
IF($A$4&lt;=12,SUMIFS('ON Data'!AO:AO,'ON Data'!$D:$D,$A$4,'ON Data'!$E:$E,7),SUMIFS('ON Data'!AO:AO,'ON Data'!$E:$E,7))</f>
        <v>0</v>
      </c>
      <c r="N16" s="411">
        <f xml:space="preserve">
IF($A$4&lt;=12,SUMIFS('ON Data'!AR:AR,'ON Data'!$D:$D,$A$4,'ON Data'!$E:$E,7),SUMIFS('ON Data'!AR:AR,'ON Data'!$E:$E,7))</f>
        <v>0</v>
      </c>
      <c r="O16" s="779">
        <f xml:space="preserve">
IF($A$4&lt;=12,SUMIFS('ON Data'!AW:AW,'ON Data'!$D:$D,$A$4,'ON Data'!$E:$E,7),SUMIFS('ON Data'!AW:AW,'ON Data'!$E:$E,7))</f>
        <v>0</v>
      </c>
      <c r="P16" s="788"/>
    </row>
    <row r="17" spans="1:16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Data'!M:M,'ON Data'!$D:$D,$A$4,'ON Data'!$E:$E,8),SUMIFS('ON Data'!M:M,'ON Data'!$E:$E,8))</f>
        <v>0</v>
      </c>
      <c r="H17" s="411">
        <f xml:space="preserve">
IF($A$4&lt;=12,SUMIFS('ON Data'!O:O,'ON Data'!$D:$D,$A$4,'ON Data'!$E:$E,8),SUMIFS('ON Data'!O:O,'ON Data'!$E:$E,8))</f>
        <v>0</v>
      </c>
      <c r="I17" s="411">
        <f xml:space="preserve">
IF($A$4&lt;=12,SUMIFS('ON Data'!P:P,'ON Data'!$D:$D,$A$4,'ON Data'!$E:$E,8),SUMIFS('ON Data'!P:P,'ON Data'!$E:$E,8))</f>
        <v>0</v>
      </c>
      <c r="J17" s="411">
        <f xml:space="preserve">
IF($A$4&lt;=12,SUMIFS('ON Data'!Q:Q,'ON Data'!$D:$D,$A$4,'ON Data'!$E:$E,8),SUMIFS('ON Data'!Q:Q,'ON Data'!$E:$E,8))</f>
        <v>0</v>
      </c>
      <c r="K17" s="411">
        <f xml:space="preserve">
IF($A$4&lt;=12,SUMIFS('ON Data'!R:R,'ON Data'!$D:$D,$A$4,'ON Data'!$E:$E,8),SUMIFS('ON Data'!R:R,'ON Data'!$E:$E,8))</f>
        <v>0</v>
      </c>
      <c r="L17" s="411">
        <f xml:space="preserve">
IF($A$4&lt;=12,SUMIFS('ON Data'!Z:Z,'ON Data'!$D:$D,$A$4,'ON Data'!$E:$E,8),SUMIFS('ON Data'!Z:Z,'ON Data'!$E:$E,8))</f>
        <v>0</v>
      </c>
      <c r="M17" s="411">
        <f xml:space="preserve">
IF($A$4&lt;=12,SUMIFS('ON Data'!AO:AO,'ON Data'!$D:$D,$A$4,'ON Data'!$E:$E,8),SUMIFS('ON Data'!AO:AO,'ON Data'!$E:$E,8))</f>
        <v>0</v>
      </c>
      <c r="N17" s="411">
        <f xml:space="preserve">
IF($A$4&lt;=12,SUMIFS('ON Data'!AR:AR,'ON Data'!$D:$D,$A$4,'ON Data'!$E:$E,8),SUMIFS('ON Data'!AR:AR,'ON Data'!$E:$E,8))</f>
        <v>0</v>
      </c>
      <c r="O17" s="779">
        <f xml:space="preserve">
IF($A$4&lt;=12,SUMIFS('ON Data'!AW:AW,'ON Data'!$D:$D,$A$4,'ON Data'!$E:$E,8),SUMIFS('ON Data'!AW:AW,'ON Data'!$E:$E,8))</f>
        <v>0</v>
      </c>
      <c r="P17" s="788"/>
    </row>
    <row r="18" spans="1:16" x14ac:dyDescent="0.3">
      <c r="A18" s="394" t="s">
        <v>237</v>
      </c>
      <c r="B18" s="409">
        <f xml:space="preserve">
B19-B16-B17</f>
        <v>32224</v>
      </c>
      <c r="C18" s="410">
        <f t="shared" ref="C18:F18" si="0" xml:space="preserve">
C19-C16-C17</f>
        <v>0</v>
      </c>
      <c r="D18" s="411">
        <f t="shared" si="0"/>
        <v>0</v>
      </c>
      <c r="E18" s="411">
        <f t="shared" si="0"/>
        <v>0</v>
      </c>
      <c r="F18" s="411">
        <f t="shared" si="0"/>
        <v>20364</v>
      </c>
      <c r="G18" s="411">
        <f t="shared" ref="G18:L18" si="1" xml:space="preserve">
G19-G16-G17</f>
        <v>1860</v>
      </c>
      <c r="H18" s="411">
        <f t="shared" si="1"/>
        <v>0</v>
      </c>
      <c r="I18" s="411">
        <f t="shared" si="1"/>
        <v>10000</v>
      </c>
      <c r="J18" s="411">
        <f t="shared" si="1"/>
        <v>0</v>
      </c>
      <c r="K18" s="411">
        <f t="shared" si="1"/>
        <v>0</v>
      </c>
      <c r="L18" s="411">
        <f t="shared" si="1"/>
        <v>0</v>
      </c>
      <c r="M18" s="411">
        <f t="shared" ref="M18:O18" si="2" xml:space="preserve">
M19-M16-M17</f>
        <v>0</v>
      </c>
      <c r="N18" s="411">
        <f t="shared" si="2"/>
        <v>0</v>
      </c>
      <c r="O18" s="779">
        <f t="shared" si="2"/>
        <v>0</v>
      </c>
      <c r="P18" s="788"/>
    </row>
    <row r="19" spans="1:16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32224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0</v>
      </c>
      <c r="E19" s="422">
        <f xml:space="preserve">
IF($A$4&lt;=12,SUMIFS('ON Data'!J:J,'ON Data'!$D:$D,$A$4,'ON Data'!$E:$E,9),SUMIFS('ON Data'!J:J,'ON Data'!$E:$E,9))</f>
        <v>0</v>
      </c>
      <c r="F19" s="422">
        <f xml:space="preserve">
IF($A$4&lt;=12,SUMIFS('ON Data'!K:K,'ON Data'!$D:$D,$A$4,'ON Data'!$E:$E,9),SUMIFS('ON Data'!K:K,'ON Data'!$E:$E,9))</f>
        <v>20364</v>
      </c>
      <c r="G19" s="422">
        <f xml:space="preserve">
IF($A$4&lt;=12,SUMIFS('ON Data'!M:M,'ON Data'!$D:$D,$A$4,'ON Data'!$E:$E,9),SUMIFS('ON Data'!M:M,'ON Data'!$E:$E,9))</f>
        <v>1860</v>
      </c>
      <c r="H19" s="422">
        <f xml:space="preserve">
IF($A$4&lt;=12,SUMIFS('ON Data'!O:O,'ON Data'!$D:$D,$A$4,'ON Data'!$E:$E,9),SUMIFS('ON Data'!O:O,'ON Data'!$E:$E,9))</f>
        <v>0</v>
      </c>
      <c r="I19" s="422">
        <f xml:space="preserve">
IF($A$4&lt;=12,SUMIFS('ON Data'!P:P,'ON Data'!$D:$D,$A$4,'ON Data'!$E:$E,9),SUMIFS('ON Data'!P:P,'ON Data'!$E:$E,9))</f>
        <v>10000</v>
      </c>
      <c r="J19" s="422">
        <f xml:space="preserve">
IF($A$4&lt;=12,SUMIFS('ON Data'!Q:Q,'ON Data'!$D:$D,$A$4,'ON Data'!$E:$E,9),SUMIFS('ON Data'!Q:Q,'ON Data'!$E:$E,9))</f>
        <v>0</v>
      </c>
      <c r="K19" s="422">
        <f xml:space="preserve">
IF($A$4&lt;=12,SUMIFS('ON Data'!R:R,'ON Data'!$D:$D,$A$4,'ON Data'!$E:$E,9),SUMIFS('ON Data'!R:R,'ON Data'!$E:$E,9))</f>
        <v>0</v>
      </c>
      <c r="L19" s="422">
        <f xml:space="preserve">
IF($A$4&lt;=12,SUMIFS('ON Data'!Z:Z,'ON Data'!$D:$D,$A$4,'ON Data'!$E:$E,9),SUMIFS('ON Data'!Z:Z,'ON Data'!$E:$E,9))</f>
        <v>0</v>
      </c>
      <c r="M19" s="422">
        <f xml:space="preserve">
IF($A$4&lt;=12,SUMIFS('ON Data'!AO:AO,'ON Data'!$D:$D,$A$4,'ON Data'!$E:$E,9),SUMIFS('ON Data'!AO:AO,'ON Data'!$E:$E,9))</f>
        <v>0</v>
      </c>
      <c r="N19" s="422">
        <f xml:space="preserve">
IF($A$4&lt;=12,SUMIFS('ON Data'!AR:AR,'ON Data'!$D:$D,$A$4,'ON Data'!$E:$E,9),SUMIFS('ON Data'!AR:AR,'ON Data'!$E:$E,9))</f>
        <v>0</v>
      </c>
      <c r="O19" s="782">
        <f xml:space="preserve">
IF($A$4&lt;=12,SUMIFS('ON Data'!AW:AW,'ON Data'!$D:$D,$A$4,'ON Data'!$E:$E,9),SUMIFS('ON Data'!AW:AW,'ON Data'!$E:$E,9))</f>
        <v>0</v>
      </c>
      <c r="P19" s="788"/>
    </row>
    <row r="20" spans="1:16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16325366</v>
      </c>
      <c r="C20" s="424">
        <f xml:space="preserve">
IF($A$4&lt;=12,SUMIFS('ON Data'!G:G,'ON Data'!$D:$D,$A$4,'ON Data'!$E:$E,6),SUMIFS('ON Data'!G:G,'ON Data'!$E:$E,6))</f>
        <v>14200</v>
      </c>
      <c r="D20" s="425">
        <f xml:space="preserve">
IF($A$4&lt;=12,SUMIFS('ON Data'!I:I,'ON Data'!$D:$D,$A$4,'ON Data'!$E:$E,6),SUMIFS('ON Data'!I:I,'ON Data'!$E:$E,6))</f>
        <v>672145</v>
      </c>
      <c r="E20" s="425">
        <f xml:space="preserve">
IF($A$4&lt;=12,SUMIFS('ON Data'!J:J,'ON Data'!$D:$D,$A$4,'ON Data'!$E:$E,6),SUMIFS('ON Data'!J:J,'ON Data'!$E:$E,6))</f>
        <v>254797</v>
      </c>
      <c r="F20" s="425">
        <f xml:space="preserve">
IF($A$4&lt;=12,SUMIFS('ON Data'!K:K,'ON Data'!$D:$D,$A$4,'ON Data'!$E:$E,6),SUMIFS('ON Data'!K:K,'ON Data'!$E:$E,6))</f>
        <v>8500905</v>
      </c>
      <c r="G20" s="425">
        <f xml:space="preserve">
IF($A$4&lt;=12,SUMIFS('ON Data'!M:M,'ON Data'!$D:$D,$A$4,'ON Data'!$E:$E,6),SUMIFS('ON Data'!M:M,'ON Data'!$E:$E,6))</f>
        <v>1860</v>
      </c>
      <c r="H20" s="425">
        <f xml:space="preserve">
IF($A$4&lt;=12,SUMIFS('ON Data'!O:O,'ON Data'!$D:$D,$A$4,'ON Data'!$E:$E,6),SUMIFS('ON Data'!O:O,'ON Data'!$E:$E,6))</f>
        <v>262855</v>
      </c>
      <c r="I20" s="425">
        <f xml:space="preserve">
IF($A$4&lt;=12,SUMIFS('ON Data'!P:P,'ON Data'!$D:$D,$A$4,'ON Data'!$E:$E,6),SUMIFS('ON Data'!P:P,'ON Data'!$E:$E,6))</f>
        <v>2008094</v>
      </c>
      <c r="J20" s="425">
        <f xml:space="preserve">
IF($A$4&lt;=12,SUMIFS('ON Data'!Q:Q,'ON Data'!$D:$D,$A$4,'ON Data'!$E:$E,6),SUMIFS('ON Data'!Q:Q,'ON Data'!$E:$E,6))</f>
        <v>1905224</v>
      </c>
      <c r="K20" s="425">
        <f xml:space="preserve">
IF($A$4&lt;=12,SUMIFS('ON Data'!R:R,'ON Data'!$D:$D,$A$4,'ON Data'!$E:$E,6),SUMIFS('ON Data'!R:R,'ON Data'!$E:$E,6))</f>
        <v>116165</v>
      </c>
      <c r="L20" s="425">
        <f xml:space="preserve">
IF($A$4&lt;=12,SUMIFS('ON Data'!Z:Z,'ON Data'!$D:$D,$A$4,'ON Data'!$E:$E,6),SUMIFS('ON Data'!Z:Z,'ON Data'!$E:$E,6))</f>
        <v>137754</v>
      </c>
      <c r="M20" s="425">
        <f xml:space="preserve">
IF($A$4&lt;=12,SUMIFS('ON Data'!AO:AO,'ON Data'!$D:$D,$A$4,'ON Data'!$E:$E,6),SUMIFS('ON Data'!AO:AO,'ON Data'!$E:$E,6))</f>
        <v>232647</v>
      </c>
      <c r="N20" s="425">
        <f xml:space="preserve">
IF($A$4&lt;=12,SUMIFS('ON Data'!AR:AR,'ON Data'!$D:$D,$A$4,'ON Data'!$E:$E,6),SUMIFS('ON Data'!AR:AR,'ON Data'!$E:$E,6))</f>
        <v>1816801</v>
      </c>
      <c r="O20" s="783">
        <f xml:space="preserve">
IF($A$4&lt;=12,SUMIFS('ON Data'!AW:AW,'ON Data'!$D:$D,$A$4,'ON Data'!$E:$E,6),SUMIFS('ON Data'!AW:AW,'ON Data'!$E:$E,6))</f>
        <v>401919</v>
      </c>
      <c r="P20" s="788"/>
    </row>
    <row r="21" spans="1:16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Data'!M:M,'ON Data'!$D:$D,$A$4,'ON Data'!$E:$E,12),SUMIFS('ON Data'!M:M,'ON Data'!$E:$E,12))</f>
        <v>0</v>
      </c>
      <c r="H21" s="411">
        <f xml:space="preserve">
IF($A$4&lt;=12,SUMIFS('ON Data'!O:O,'ON Data'!$D:$D,$A$4,'ON Data'!$E:$E,12),SUMIFS('ON Data'!O:O,'ON Data'!$E:$E,12))</f>
        <v>0</v>
      </c>
      <c r="I21" s="411">
        <f xml:space="preserve">
IF($A$4&lt;=12,SUMIFS('ON Data'!P:P,'ON Data'!$D:$D,$A$4,'ON Data'!$E:$E,12),SUMIFS('ON Data'!P:P,'ON Data'!$E:$E,12))</f>
        <v>0</v>
      </c>
      <c r="J21" s="411">
        <f xml:space="preserve">
IF($A$4&lt;=12,SUMIFS('ON Data'!Q:Q,'ON Data'!$D:$D,$A$4,'ON Data'!$E:$E,12),SUMIFS('ON Data'!Q:Q,'ON Data'!$E:$E,12))</f>
        <v>0</v>
      </c>
      <c r="K21" s="411">
        <f xml:space="preserve">
IF($A$4&lt;=12,SUMIFS('ON Data'!R:R,'ON Data'!$D:$D,$A$4,'ON Data'!$E:$E,12),SUMIFS('ON Data'!R:R,'ON Data'!$E:$E,12))</f>
        <v>0</v>
      </c>
      <c r="L21" s="411">
        <f xml:space="preserve">
IF($A$4&lt;=12,SUMIFS('ON Data'!Z:Z,'ON Data'!$D:$D,$A$4,'ON Data'!$E:$E,12),SUMIFS('ON Data'!Z:Z,'ON Data'!$E:$E,12))</f>
        <v>0</v>
      </c>
      <c r="M21" s="412">
        <f xml:space="preserve">
IF($A$4&lt;=12,SUMIFS('ON Data'!AO:AO,'ON Data'!$D:$D,$A$4,'ON Data'!$E:$E,12),SUMIFS('ON Data'!AO:AO,'ON Data'!$E:$E,12))</f>
        <v>0</v>
      </c>
      <c r="P21" s="788"/>
    </row>
    <row r="22" spans="1:16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M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4" t="str">
        <f t="shared" si="4"/>
        <v/>
      </c>
      <c r="M22" s="475" t="str">
        <f t="shared" si="4"/>
        <v/>
      </c>
      <c r="P22" s="788"/>
    </row>
    <row r="23" spans="1:16" ht="15" hidden="1" outlineLevel="1" thickBot="1" x14ac:dyDescent="0.35">
      <c r="A23" s="397" t="s">
        <v>69</v>
      </c>
      <c r="B23" s="413">
        <f xml:space="preserve">
IF(B21="","",B20-B21)</f>
        <v>16325366</v>
      </c>
      <c r="C23" s="414">
        <f t="shared" ref="C23:F23" si="5" xml:space="preserve">
IF(C21="","",C20-C21)</f>
        <v>14200</v>
      </c>
      <c r="D23" s="415">
        <f t="shared" si="5"/>
        <v>672145</v>
      </c>
      <c r="E23" s="415">
        <f t="shared" si="5"/>
        <v>254797</v>
      </c>
      <c r="F23" s="415">
        <f t="shared" si="5"/>
        <v>8500905</v>
      </c>
      <c r="G23" s="415">
        <f t="shared" ref="G23:M23" si="6" xml:space="preserve">
IF(G21="","",G20-G21)</f>
        <v>1860</v>
      </c>
      <c r="H23" s="415">
        <f t="shared" si="6"/>
        <v>262855</v>
      </c>
      <c r="I23" s="415">
        <f t="shared" si="6"/>
        <v>2008094</v>
      </c>
      <c r="J23" s="415">
        <f t="shared" si="6"/>
        <v>1905224</v>
      </c>
      <c r="K23" s="415">
        <f t="shared" si="6"/>
        <v>116165</v>
      </c>
      <c r="L23" s="415">
        <f t="shared" si="6"/>
        <v>137754</v>
      </c>
      <c r="M23" s="416">
        <f t="shared" si="6"/>
        <v>232647</v>
      </c>
      <c r="P23" s="788"/>
    </row>
    <row r="24" spans="1:16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/>
      <c r="G24" s="761"/>
      <c r="H24" s="760" t="s">
        <v>251</v>
      </c>
      <c r="I24" s="762"/>
      <c r="J24" s="762"/>
      <c r="K24" s="762"/>
      <c r="L24" s="762"/>
      <c r="M24" s="762"/>
      <c r="N24" s="762"/>
      <c r="O24" s="784" t="s">
        <v>252</v>
      </c>
      <c r="P24" s="788"/>
    </row>
    <row r="25" spans="1:16" x14ac:dyDescent="0.3">
      <c r="A25" s="392" t="s">
        <v>94</v>
      </c>
      <c r="B25" s="409">
        <f xml:space="preserve">
SUM(C25:O25)</f>
        <v>2560</v>
      </c>
      <c r="C25" s="790">
        <f xml:space="preserve">
IF($A$4&lt;=12,SUMIFS('ON Data'!J:J,'ON Data'!$D:$D,$A$4,'ON Data'!$E:$E,10),SUMIFS('ON Data'!J:J,'ON Data'!$E:$E,10))</f>
        <v>1560</v>
      </c>
      <c r="D25" s="763"/>
      <c r="E25" s="764"/>
      <c r="F25" s="765"/>
      <c r="G25" s="765"/>
      <c r="H25" s="764">
        <f xml:space="preserve">
IF($A$4&lt;=12,SUMIFS('ON Data'!O:O,'ON Data'!$D:$D,$A$4,'ON Data'!$E:$E,10),SUMIFS('ON Data'!O:O,'ON Data'!$E:$E,10))</f>
        <v>1000</v>
      </c>
      <c r="I25" s="765"/>
      <c r="J25" s="765"/>
      <c r="K25" s="765"/>
      <c r="L25" s="765"/>
      <c r="M25" s="765"/>
      <c r="N25" s="765"/>
      <c r="O25" s="785">
        <f xml:space="preserve">
IF($A$4&lt;=12,SUMIFS('ON Data'!AW:AW,'ON Data'!$D:$D,$A$4,'ON Data'!$E:$E,10),SUMIFS('ON Data'!AW:AW,'ON Data'!$E:$E,10))</f>
        <v>0</v>
      </c>
      <c r="P25" s="788"/>
    </row>
    <row r="26" spans="1:16" x14ac:dyDescent="0.3">
      <c r="A26" s="398" t="s">
        <v>249</v>
      </c>
      <c r="B26" s="420">
        <f xml:space="preserve">
SUM(C26:O26)</f>
        <v>26320.610687022901</v>
      </c>
      <c r="C26" s="790">
        <f xml:space="preserve">
IF($A$4&lt;=12,SUMIFS('ON Data'!J:J,'ON Data'!$D:$D,$A$4,'ON Data'!$E:$E,11),SUMIFS('ON Data'!J:J,'ON Data'!$E:$E,11))</f>
        <v>18320.610687022901</v>
      </c>
      <c r="D26" s="763"/>
      <c r="E26" s="764"/>
      <c r="F26" s="765"/>
      <c r="G26" s="765"/>
      <c r="H26" s="766">
        <f xml:space="preserve">
IF($A$4&lt;=12,SUMIFS('ON Data'!O:O,'ON Data'!$D:$D,$A$4,'ON Data'!$E:$E,11),SUMIFS('ON Data'!O:O,'ON Data'!$E:$E,11))</f>
        <v>7999.9999999999991</v>
      </c>
      <c r="I26" s="767"/>
      <c r="J26" s="767"/>
      <c r="K26" s="767"/>
      <c r="L26" s="767"/>
      <c r="M26" s="767"/>
      <c r="N26" s="767"/>
      <c r="O26" s="785">
        <f xml:space="preserve">
IF($A$4&lt;=12,SUMIFS('ON Data'!AW:AW,'ON Data'!$D:$D,$A$4,'ON Data'!$E:$E,11),SUMIFS('ON Data'!AW:AW,'ON Data'!$E:$E,11))</f>
        <v>0</v>
      </c>
      <c r="P26" s="788"/>
    </row>
    <row r="27" spans="1:16" x14ac:dyDescent="0.3">
      <c r="A27" s="398" t="s">
        <v>96</v>
      </c>
      <c r="B27" s="441">
        <f xml:space="preserve">
IF(B26=0,0,B25/B26)</f>
        <v>9.726218097447796E-2</v>
      </c>
      <c r="C27" s="791">
        <f xml:space="preserve">
IF(C26=0,0,C25/C26)</f>
        <v>8.5150000000000003E-2</v>
      </c>
      <c r="D27" s="768"/>
      <c r="E27" s="769"/>
      <c r="F27" s="765"/>
      <c r="G27" s="765"/>
      <c r="H27" s="769">
        <f xml:space="preserve">
IF(H26=0,0,H25/H26)</f>
        <v>0.12500000000000003</v>
      </c>
      <c r="I27" s="765"/>
      <c r="J27" s="765"/>
      <c r="K27" s="765"/>
      <c r="L27" s="765"/>
      <c r="M27" s="765"/>
      <c r="N27" s="765"/>
      <c r="O27" s="786">
        <f xml:space="preserve">
IF(O26=0,0,O25/O26)</f>
        <v>0</v>
      </c>
      <c r="P27" s="788"/>
    </row>
    <row r="28" spans="1:16" ht="15" thickBot="1" x14ac:dyDescent="0.35">
      <c r="A28" s="398" t="s">
        <v>248</v>
      </c>
      <c r="B28" s="420">
        <f xml:space="preserve">
SUM(C28:O28)</f>
        <v>23760.610687022901</v>
      </c>
      <c r="C28" s="792">
        <f xml:space="preserve">
C26-C25</f>
        <v>16760.610687022901</v>
      </c>
      <c r="D28" s="770"/>
      <c r="E28" s="771"/>
      <c r="F28" s="772"/>
      <c r="G28" s="772"/>
      <c r="H28" s="771">
        <f xml:space="preserve">
H26-H25</f>
        <v>6999.9999999999991</v>
      </c>
      <c r="I28" s="772"/>
      <c r="J28" s="772"/>
      <c r="K28" s="772"/>
      <c r="L28" s="772"/>
      <c r="M28" s="772"/>
      <c r="N28" s="772"/>
      <c r="O28" s="787">
        <f xml:space="preserve">
O26-O25</f>
        <v>0</v>
      </c>
      <c r="P28" s="788"/>
    </row>
    <row r="29" spans="1:16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400"/>
      <c r="L29" s="400"/>
      <c r="M29" s="399"/>
    </row>
    <row r="30" spans="1:16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77"/>
    </row>
    <row r="31" spans="1:16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77"/>
    </row>
    <row r="32" spans="1:16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  <c r="J32" s="438"/>
      <c r="K32" s="438"/>
      <c r="L32" s="438"/>
    </row>
    <row r="33" spans="1:1" x14ac:dyDescent="0.3">
      <c r="A33" s="439" t="s">
        <v>284</v>
      </c>
    </row>
    <row r="34" spans="1:1" x14ac:dyDescent="0.3">
      <c r="A34" s="439" t="s">
        <v>285</v>
      </c>
    </row>
    <row r="35" spans="1:1" x14ac:dyDescent="0.3">
      <c r="A35" s="439" t="s">
        <v>286</v>
      </c>
    </row>
    <row r="36" spans="1:1" x14ac:dyDescent="0.3">
      <c r="A36" s="439" t="s">
        <v>253</v>
      </c>
    </row>
  </sheetData>
  <mergeCells count="12">
    <mergeCell ref="B3:B4"/>
    <mergeCell ref="A1:O1"/>
    <mergeCell ref="C27:G27"/>
    <mergeCell ref="C28:G28"/>
    <mergeCell ref="H27:N27"/>
    <mergeCell ref="H28:N28"/>
    <mergeCell ref="C24:G24"/>
    <mergeCell ref="C25:G25"/>
    <mergeCell ref="C26:G26"/>
    <mergeCell ref="H24:N24"/>
    <mergeCell ref="H25:N25"/>
    <mergeCell ref="H26:N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M22">
    <cfRule type="cellIs" dxfId="24" priority="6" operator="greaterThan">
      <formula>1</formula>
    </cfRule>
  </conditionalFormatting>
  <conditionalFormatting sqref="B23:M23">
    <cfRule type="cellIs" dxfId="23" priority="5" operator="greaterThan">
      <formula>0</formula>
    </cfRule>
  </conditionalFormatting>
  <conditionalFormatting sqref="O27">
    <cfRule type="cellIs" dxfId="22" priority="4" operator="greaterThan">
      <formula>1</formula>
    </cfRule>
  </conditionalFormatting>
  <conditionalFormatting sqref="O28">
    <cfRule type="cellIs" dxfId="21" priority="3" operator="lessThan">
      <formula>0</formula>
    </cfRule>
  </conditionalFormatting>
  <conditionalFormatting sqref="H28">
    <cfRule type="cellIs" dxfId="20" priority="1" operator="lessThan">
      <formula>0</formula>
    </cfRule>
  </conditionalFormatting>
  <conditionalFormatting sqref="H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2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5509</v>
      </c>
    </row>
    <row r="2" spans="1:49" x14ac:dyDescent="0.3">
      <c r="A2" s="382" t="s">
        <v>312</v>
      </c>
    </row>
    <row r="3" spans="1:49" x14ac:dyDescent="0.3">
      <c r="A3" s="378" t="s">
        <v>214</v>
      </c>
      <c r="B3" s="403">
        <v>2016</v>
      </c>
      <c r="D3" s="379">
        <f>MAX(D5:D1048576)</f>
        <v>6</v>
      </c>
      <c r="F3" s="379">
        <f>SUMIF($E5:$E1048576,"&lt;10",F5:F1048576)</f>
        <v>16415756.299999999</v>
      </c>
      <c r="G3" s="379">
        <f t="shared" ref="G3:AW3" si="0">SUMIF($E5:$E1048576,"&lt;10",G5:G1048576)</f>
        <v>14406</v>
      </c>
      <c r="H3" s="379">
        <f t="shared" si="0"/>
        <v>0</v>
      </c>
      <c r="I3" s="379">
        <f t="shared" si="0"/>
        <v>673975</v>
      </c>
      <c r="J3" s="379">
        <f t="shared" si="0"/>
        <v>255691</v>
      </c>
      <c r="K3" s="379">
        <f t="shared" si="0"/>
        <v>8537538</v>
      </c>
      <c r="L3" s="379">
        <f t="shared" si="0"/>
        <v>0</v>
      </c>
      <c r="M3" s="379">
        <f t="shared" si="0"/>
        <v>3720</v>
      </c>
      <c r="N3" s="379">
        <f t="shared" si="0"/>
        <v>0</v>
      </c>
      <c r="O3" s="379">
        <f t="shared" si="0"/>
        <v>264411.5</v>
      </c>
      <c r="P3" s="379">
        <f t="shared" si="0"/>
        <v>2028897.5</v>
      </c>
      <c r="Q3" s="379">
        <f t="shared" si="0"/>
        <v>1914391.5</v>
      </c>
      <c r="R3" s="379">
        <f t="shared" si="0"/>
        <v>116601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138529.79999999999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0</v>
      </c>
      <c r="AO3" s="379">
        <f t="shared" si="0"/>
        <v>234465.25</v>
      </c>
      <c r="AP3" s="379">
        <f t="shared" si="0"/>
        <v>0</v>
      </c>
      <c r="AQ3" s="379">
        <f t="shared" si="0"/>
        <v>0</v>
      </c>
      <c r="AR3" s="379">
        <f t="shared" si="0"/>
        <v>1828408.75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404721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31</v>
      </c>
      <c r="D5" s="378">
        <v>1</v>
      </c>
      <c r="E5" s="378">
        <v>1</v>
      </c>
      <c r="F5" s="378">
        <v>61</v>
      </c>
      <c r="G5" s="378">
        <v>0</v>
      </c>
      <c r="H5" s="378">
        <v>0</v>
      </c>
      <c r="I5" s="378">
        <v>1</v>
      </c>
      <c r="J5" s="378">
        <v>1</v>
      </c>
      <c r="K5" s="378">
        <v>14</v>
      </c>
      <c r="L5" s="378">
        <v>0</v>
      </c>
      <c r="M5" s="378">
        <v>0</v>
      </c>
      <c r="N5" s="378">
        <v>0</v>
      </c>
      <c r="O5" s="378">
        <v>2</v>
      </c>
      <c r="P5" s="378">
        <v>12</v>
      </c>
      <c r="Q5" s="378">
        <v>11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1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0</v>
      </c>
      <c r="AN5" s="378">
        <v>0</v>
      </c>
      <c r="AO5" s="378">
        <v>2</v>
      </c>
      <c r="AP5" s="378">
        <v>0</v>
      </c>
      <c r="AQ5" s="378">
        <v>0</v>
      </c>
      <c r="AR5" s="378">
        <v>14</v>
      </c>
      <c r="AS5" s="378">
        <v>0</v>
      </c>
      <c r="AT5" s="378">
        <v>0</v>
      </c>
      <c r="AU5" s="378">
        <v>0</v>
      </c>
      <c r="AV5" s="378">
        <v>0</v>
      </c>
      <c r="AW5" s="378">
        <v>3</v>
      </c>
    </row>
    <row r="6" spans="1:49" x14ac:dyDescent="0.3">
      <c r="A6" s="378" t="s">
        <v>217</v>
      </c>
      <c r="B6" s="403">
        <v>3</v>
      </c>
      <c r="C6" s="378">
        <v>31</v>
      </c>
      <c r="D6" s="378">
        <v>1</v>
      </c>
      <c r="E6" s="378">
        <v>2</v>
      </c>
      <c r="F6" s="378">
        <v>9212</v>
      </c>
      <c r="G6" s="378">
        <v>0</v>
      </c>
      <c r="H6" s="378">
        <v>0</v>
      </c>
      <c r="I6" s="378">
        <v>168</v>
      </c>
      <c r="J6" s="378">
        <v>168</v>
      </c>
      <c r="K6" s="378">
        <v>2156</v>
      </c>
      <c r="L6" s="378">
        <v>0</v>
      </c>
      <c r="M6" s="378">
        <v>0</v>
      </c>
      <c r="N6" s="378">
        <v>0</v>
      </c>
      <c r="O6" s="378">
        <v>325.5</v>
      </c>
      <c r="P6" s="378">
        <v>1735.5</v>
      </c>
      <c r="Q6" s="378">
        <v>1767.5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175.5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0</v>
      </c>
      <c r="AN6" s="378">
        <v>0</v>
      </c>
      <c r="AO6" s="378">
        <v>328</v>
      </c>
      <c r="AP6" s="378">
        <v>0</v>
      </c>
      <c r="AQ6" s="378">
        <v>0</v>
      </c>
      <c r="AR6" s="378">
        <v>1892</v>
      </c>
      <c r="AS6" s="378">
        <v>0</v>
      </c>
      <c r="AT6" s="378">
        <v>0</v>
      </c>
      <c r="AU6" s="378">
        <v>0</v>
      </c>
      <c r="AV6" s="378">
        <v>0</v>
      </c>
      <c r="AW6" s="378">
        <v>496</v>
      </c>
    </row>
    <row r="7" spans="1:49" x14ac:dyDescent="0.3">
      <c r="A7" s="378" t="s">
        <v>218</v>
      </c>
      <c r="B7" s="403">
        <v>4</v>
      </c>
      <c r="C7" s="378">
        <v>31</v>
      </c>
      <c r="D7" s="378">
        <v>1</v>
      </c>
      <c r="E7" s="378">
        <v>4</v>
      </c>
      <c r="F7" s="378">
        <v>560</v>
      </c>
      <c r="G7" s="378">
        <v>0</v>
      </c>
      <c r="H7" s="378">
        <v>0</v>
      </c>
      <c r="I7" s="378">
        <v>34</v>
      </c>
      <c r="J7" s="378">
        <v>46</v>
      </c>
      <c r="K7" s="378">
        <v>470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10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31</v>
      </c>
      <c r="D8" s="378">
        <v>1</v>
      </c>
      <c r="E8" s="378">
        <v>6</v>
      </c>
      <c r="F8" s="378">
        <v>2697161</v>
      </c>
      <c r="G8" s="378">
        <v>0</v>
      </c>
      <c r="H8" s="378">
        <v>0</v>
      </c>
      <c r="I8" s="378">
        <v>79253</v>
      </c>
      <c r="J8" s="378">
        <v>62608</v>
      </c>
      <c r="K8" s="378">
        <v>1415212</v>
      </c>
      <c r="L8" s="378">
        <v>0</v>
      </c>
      <c r="M8" s="378">
        <v>0</v>
      </c>
      <c r="N8" s="378">
        <v>0</v>
      </c>
      <c r="O8" s="378">
        <v>50881</v>
      </c>
      <c r="P8" s="378">
        <v>308712</v>
      </c>
      <c r="Q8" s="378">
        <v>352848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33229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42070</v>
      </c>
      <c r="AP8" s="378">
        <v>0</v>
      </c>
      <c r="AQ8" s="378">
        <v>0</v>
      </c>
      <c r="AR8" s="378">
        <v>286016</v>
      </c>
      <c r="AS8" s="378">
        <v>0</v>
      </c>
      <c r="AT8" s="378">
        <v>0</v>
      </c>
      <c r="AU8" s="378">
        <v>0</v>
      </c>
      <c r="AV8" s="378">
        <v>0</v>
      </c>
      <c r="AW8" s="378">
        <v>66332</v>
      </c>
    </row>
    <row r="9" spans="1:49" x14ac:dyDescent="0.3">
      <c r="A9" s="378" t="s">
        <v>220</v>
      </c>
      <c r="B9" s="403">
        <v>6</v>
      </c>
      <c r="C9" s="378">
        <v>31</v>
      </c>
      <c r="D9" s="378">
        <v>1</v>
      </c>
      <c r="E9" s="378">
        <v>11</v>
      </c>
      <c r="F9" s="378">
        <v>4386.7684478371502</v>
      </c>
      <c r="G9" s="378">
        <v>0</v>
      </c>
      <c r="H9" s="378">
        <v>0</v>
      </c>
      <c r="I9" s="378">
        <v>0</v>
      </c>
      <c r="J9" s="378">
        <v>3053.4351145038167</v>
      </c>
      <c r="K9" s="378">
        <v>0</v>
      </c>
      <c r="L9" s="378">
        <v>0</v>
      </c>
      <c r="M9" s="378">
        <v>0</v>
      </c>
      <c r="N9" s="378">
        <v>0</v>
      </c>
      <c r="O9" s="378">
        <v>1333.3333333333333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31</v>
      </c>
      <c r="D10" s="378">
        <v>2</v>
      </c>
      <c r="E10" s="378">
        <v>1</v>
      </c>
      <c r="F10" s="378">
        <v>60</v>
      </c>
      <c r="G10" s="378">
        <v>0</v>
      </c>
      <c r="H10" s="378">
        <v>0</v>
      </c>
      <c r="I10" s="378">
        <v>1</v>
      </c>
      <c r="J10" s="378">
        <v>1</v>
      </c>
      <c r="K10" s="378">
        <v>14</v>
      </c>
      <c r="L10" s="378">
        <v>0</v>
      </c>
      <c r="M10" s="378">
        <v>0</v>
      </c>
      <c r="N10" s="378">
        <v>0</v>
      </c>
      <c r="O10" s="378">
        <v>2</v>
      </c>
      <c r="P10" s="378">
        <v>11</v>
      </c>
      <c r="Q10" s="378">
        <v>11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1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2</v>
      </c>
      <c r="AP10" s="378">
        <v>0</v>
      </c>
      <c r="AQ10" s="378">
        <v>0</v>
      </c>
      <c r="AR10" s="378">
        <v>14</v>
      </c>
      <c r="AS10" s="378">
        <v>0</v>
      </c>
      <c r="AT10" s="378">
        <v>0</v>
      </c>
      <c r="AU10" s="378">
        <v>0</v>
      </c>
      <c r="AV10" s="378">
        <v>0</v>
      </c>
      <c r="AW10" s="378">
        <v>3</v>
      </c>
    </row>
    <row r="11" spans="1:49" x14ac:dyDescent="0.3">
      <c r="A11" s="378" t="s">
        <v>222</v>
      </c>
      <c r="B11" s="403">
        <v>8</v>
      </c>
      <c r="C11" s="378">
        <v>31</v>
      </c>
      <c r="D11" s="378">
        <v>2</v>
      </c>
      <c r="E11" s="378">
        <v>2</v>
      </c>
      <c r="F11" s="378">
        <v>8686.25</v>
      </c>
      <c r="G11" s="378">
        <v>0</v>
      </c>
      <c r="H11" s="378">
        <v>0</v>
      </c>
      <c r="I11" s="378">
        <v>160</v>
      </c>
      <c r="J11" s="378">
        <v>168</v>
      </c>
      <c r="K11" s="378">
        <v>2112</v>
      </c>
      <c r="L11" s="378">
        <v>0</v>
      </c>
      <c r="M11" s="378">
        <v>0</v>
      </c>
      <c r="N11" s="378">
        <v>0</v>
      </c>
      <c r="O11" s="378">
        <v>271.5</v>
      </c>
      <c r="P11" s="378">
        <v>1686</v>
      </c>
      <c r="Q11" s="378">
        <v>1506.5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151.5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312.75</v>
      </c>
      <c r="AP11" s="378">
        <v>0</v>
      </c>
      <c r="AQ11" s="378">
        <v>0</v>
      </c>
      <c r="AR11" s="378">
        <v>1870</v>
      </c>
      <c r="AS11" s="378">
        <v>0</v>
      </c>
      <c r="AT11" s="378">
        <v>0</v>
      </c>
      <c r="AU11" s="378">
        <v>0</v>
      </c>
      <c r="AV11" s="378">
        <v>0</v>
      </c>
      <c r="AW11" s="378">
        <v>448</v>
      </c>
    </row>
    <row r="12" spans="1:49" x14ac:dyDescent="0.3">
      <c r="A12" s="378" t="s">
        <v>223</v>
      </c>
      <c r="B12" s="403">
        <v>9</v>
      </c>
      <c r="C12" s="378">
        <v>31</v>
      </c>
      <c r="D12" s="378">
        <v>2</v>
      </c>
      <c r="E12" s="378">
        <v>4</v>
      </c>
      <c r="F12" s="378">
        <v>635</v>
      </c>
      <c r="G12" s="378">
        <v>0</v>
      </c>
      <c r="H12" s="378">
        <v>0</v>
      </c>
      <c r="I12" s="378">
        <v>112</v>
      </c>
      <c r="J12" s="378">
        <v>52</v>
      </c>
      <c r="K12" s="378">
        <v>471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31</v>
      </c>
      <c r="D13" s="378">
        <v>2</v>
      </c>
      <c r="E13" s="378">
        <v>6</v>
      </c>
      <c r="F13" s="378">
        <v>2628977</v>
      </c>
      <c r="G13" s="378">
        <v>0</v>
      </c>
      <c r="H13" s="378">
        <v>0</v>
      </c>
      <c r="I13" s="378">
        <v>96364</v>
      </c>
      <c r="J13" s="378">
        <v>64292</v>
      </c>
      <c r="K13" s="378">
        <v>1389510</v>
      </c>
      <c r="L13" s="378">
        <v>0</v>
      </c>
      <c r="M13" s="378">
        <v>0</v>
      </c>
      <c r="N13" s="378">
        <v>0</v>
      </c>
      <c r="O13" s="378">
        <v>49344</v>
      </c>
      <c r="P13" s="378">
        <v>295075</v>
      </c>
      <c r="Q13" s="378">
        <v>312492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30107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40016</v>
      </c>
      <c r="AP13" s="378">
        <v>0</v>
      </c>
      <c r="AQ13" s="378">
        <v>0</v>
      </c>
      <c r="AR13" s="378">
        <v>285151</v>
      </c>
      <c r="AS13" s="378">
        <v>0</v>
      </c>
      <c r="AT13" s="378">
        <v>0</v>
      </c>
      <c r="AU13" s="378">
        <v>0</v>
      </c>
      <c r="AV13" s="378">
        <v>0</v>
      </c>
      <c r="AW13" s="378">
        <v>66626</v>
      </c>
    </row>
    <row r="14" spans="1:49" x14ac:dyDescent="0.3">
      <c r="A14" s="378" t="s">
        <v>225</v>
      </c>
      <c r="B14" s="403">
        <v>11</v>
      </c>
      <c r="C14" s="378">
        <v>31</v>
      </c>
      <c r="D14" s="378">
        <v>2</v>
      </c>
      <c r="E14" s="378">
        <v>9</v>
      </c>
      <c r="F14" s="378">
        <v>7811</v>
      </c>
      <c r="G14" s="378">
        <v>0</v>
      </c>
      <c r="H14" s="378">
        <v>0</v>
      </c>
      <c r="I14" s="378">
        <v>0</v>
      </c>
      <c r="J14" s="378">
        <v>0</v>
      </c>
      <c r="K14" s="378">
        <v>7811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0</v>
      </c>
      <c r="AP14" s="378">
        <v>0</v>
      </c>
      <c r="AQ14" s="378">
        <v>0</v>
      </c>
      <c r="AR14" s="378">
        <v>0</v>
      </c>
      <c r="AS14" s="378">
        <v>0</v>
      </c>
      <c r="AT14" s="378">
        <v>0</v>
      </c>
      <c r="AU14" s="378">
        <v>0</v>
      </c>
      <c r="AV14" s="378">
        <v>0</v>
      </c>
      <c r="AW14" s="378">
        <v>0</v>
      </c>
    </row>
    <row r="15" spans="1:49" x14ac:dyDescent="0.3">
      <c r="A15" s="378" t="s">
        <v>226</v>
      </c>
      <c r="B15" s="403">
        <v>12</v>
      </c>
      <c r="C15" s="378">
        <v>31</v>
      </c>
      <c r="D15" s="378">
        <v>2</v>
      </c>
      <c r="E15" s="378">
        <v>11</v>
      </c>
      <c r="F15" s="378">
        <v>4386.7684478371502</v>
      </c>
      <c r="G15" s="378">
        <v>0</v>
      </c>
      <c r="H15" s="378">
        <v>0</v>
      </c>
      <c r="I15" s="378">
        <v>0</v>
      </c>
      <c r="J15" s="378">
        <v>3053.4351145038167</v>
      </c>
      <c r="K15" s="378">
        <v>0</v>
      </c>
      <c r="L15" s="378">
        <v>0</v>
      </c>
      <c r="M15" s="378">
        <v>0</v>
      </c>
      <c r="N15" s="378">
        <v>0</v>
      </c>
      <c r="O15" s="378">
        <v>1333.3333333333333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31</v>
      </c>
      <c r="D16" s="378">
        <v>3</v>
      </c>
      <c r="E16" s="378">
        <v>1</v>
      </c>
      <c r="F16" s="378">
        <v>60.2</v>
      </c>
      <c r="G16" s="378">
        <v>0</v>
      </c>
      <c r="H16" s="378">
        <v>0</v>
      </c>
      <c r="I16" s="378">
        <v>1</v>
      </c>
      <c r="J16" s="378">
        <v>1</v>
      </c>
      <c r="K16" s="378">
        <v>14</v>
      </c>
      <c r="L16" s="378">
        <v>0</v>
      </c>
      <c r="M16" s="378">
        <v>0</v>
      </c>
      <c r="N16" s="378">
        <v>0</v>
      </c>
      <c r="O16" s="378">
        <v>3</v>
      </c>
      <c r="P16" s="378">
        <v>11</v>
      </c>
      <c r="Q16" s="378">
        <v>11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0.2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2</v>
      </c>
      <c r="AP16" s="378">
        <v>0</v>
      </c>
      <c r="AQ16" s="378">
        <v>0</v>
      </c>
      <c r="AR16" s="378">
        <v>14</v>
      </c>
      <c r="AS16" s="378">
        <v>0</v>
      </c>
      <c r="AT16" s="378">
        <v>0</v>
      </c>
      <c r="AU16" s="378">
        <v>0</v>
      </c>
      <c r="AV16" s="378">
        <v>0</v>
      </c>
      <c r="AW16" s="378">
        <v>3</v>
      </c>
    </row>
    <row r="17" spans="3:49" x14ac:dyDescent="0.3">
      <c r="C17" s="378">
        <v>31</v>
      </c>
      <c r="D17" s="378">
        <v>3</v>
      </c>
      <c r="E17" s="378">
        <v>2</v>
      </c>
      <c r="F17" s="378">
        <v>9675.75</v>
      </c>
      <c r="G17" s="378">
        <v>0</v>
      </c>
      <c r="H17" s="378">
        <v>0</v>
      </c>
      <c r="I17" s="378">
        <v>144</v>
      </c>
      <c r="J17" s="378">
        <v>184</v>
      </c>
      <c r="K17" s="378">
        <v>2336</v>
      </c>
      <c r="L17" s="378">
        <v>0</v>
      </c>
      <c r="M17" s="378">
        <v>0</v>
      </c>
      <c r="N17" s="378">
        <v>0</v>
      </c>
      <c r="O17" s="378">
        <v>499.5</v>
      </c>
      <c r="P17" s="378">
        <v>1816.5</v>
      </c>
      <c r="Q17" s="378">
        <v>1670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24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277.5</v>
      </c>
      <c r="AP17" s="378">
        <v>0</v>
      </c>
      <c r="AQ17" s="378">
        <v>0</v>
      </c>
      <c r="AR17" s="378">
        <v>2204.25</v>
      </c>
      <c r="AS17" s="378">
        <v>0</v>
      </c>
      <c r="AT17" s="378">
        <v>0</v>
      </c>
      <c r="AU17" s="378">
        <v>0</v>
      </c>
      <c r="AV17" s="378">
        <v>0</v>
      </c>
      <c r="AW17" s="378">
        <v>520</v>
      </c>
    </row>
    <row r="18" spans="3:49" x14ac:dyDescent="0.3">
      <c r="C18" s="378">
        <v>31</v>
      </c>
      <c r="D18" s="378">
        <v>3</v>
      </c>
      <c r="E18" s="378">
        <v>4</v>
      </c>
      <c r="F18" s="378">
        <v>599</v>
      </c>
      <c r="G18" s="378">
        <v>0</v>
      </c>
      <c r="H18" s="378">
        <v>0</v>
      </c>
      <c r="I18" s="378">
        <v>64</v>
      </c>
      <c r="J18" s="378">
        <v>34</v>
      </c>
      <c r="K18" s="378">
        <v>479</v>
      </c>
      <c r="L18" s="378">
        <v>0</v>
      </c>
      <c r="M18" s="378">
        <v>0</v>
      </c>
      <c r="N18" s="378">
        <v>0</v>
      </c>
      <c r="O18" s="378">
        <v>0</v>
      </c>
      <c r="P18" s="378">
        <v>14</v>
      </c>
      <c r="Q18" s="378">
        <v>8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31</v>
      </c>
      <c r="D19" s="378">
        <v>3</v>
      </c>
      <c r="E19" s="378">
        <v>5</v>
      </c>
      <c r="F19" s="378">
        <v>120</v>
      </c>
      <c r="G19" s="378">
        <v>120</v>
      </c>
      <c r="H19" s="378">
        <v>0</v>
      </c>
      <c r="I19" s="378">
        <v>0</v>
      </c>
      <c r="J19" s="378">
        <v>0</v>
      </c>
      <c r="K19" s="378">
        <v>0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31</v>
      </c>
      <c r="D20" s="378">
        <v>3</v>
      </c>
      <c r="E20" s="378">
        <v>6</v>
      </c>
      <c r="F20" s="378">
        <v>2741905</v>
      </c>
      <c r="G20" s="378">
        <v>7500</v>
      </c>
      <c r="H20" s="378">
        <v>0</v>
      </c>
      <c r="I20" s="378">
        <v>86494</v>
      </c>
      <c r="J20" s="378">
        <v>55694</v>
      </c>
      <c r="K20" s="378">
        <v>1432942</v>
      </c>
      <c r="L20" s="378">
        <v>0</v>
      </c>
      <c r="M20" s="378">
        <v>0</v>
      </c>
      <c r="N20" s="378">
        <v>0</v>
      </c>
      <c r="O20" s="378">
        <v>76658</v>
      </c>
      <c r="P20" s="378">
        <v>310879</v>
      </c>
      <c r="Q20" s="378">
        <v>330983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5898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36875</v>
      </c>
      <c r="AP20" s="378">
        <v>0</v>
      </c>
      <c r="AQ20" s="378">
        <v>0</v>
      </c>
      <c r="AR20" s="378">
        <v>331060</v>
      </c>
      <c r="AS20" s="378">
        <v>0</v>
      </c>
      <c r="AT20" s="378">
        <v>0</v>
      </c>
      <c r="AU20" s="378">
        <v>0</v>
      </c>
      <c r="AV20" s="378">
        <v>0</v>
      </c>
      <c r="AW20" s="378">
        <v>66922</v>
      </c>
    </row>
    <row r="21" spans="3:49" x14ac:dyDescent="0.3">
      <c r="C21" s="378">
        <v>31</v>
      </c>
      <c r="D21" s="378">
        <v>3</v>
      </c>
      <c r="E21" s="378">
        <v>10</v>
      </c>
      <c r="F21" s="378">
        <v>1660</v>
      </c>
      <c r="G21" s="378">
        <v>0</v>
      </c>
      <c r="H21" s="378">
        <v>0</v>
      </c>
      <c r="I21" s="378">
        <v>0</v>
      </c>
      <c r="J21" s="378">
        <v>660</v>
      </c>
      <c r="K21" s="378">
        <v>0</v>
      </c>
      <c r="L21" s="378">
        <v>0</v>
      </c>
      <c r="M21" s="378">
        <v>0</v>
      </c>
      <c r="N21" s="378">
        <v>0</v>
      </c>
      <c r="O21" s="378">
        <v>1000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31</v>
      </c>
      <c r="D22" s="378">
        <v>3</v>
      </c>
      <c r="E22" s="378">
        <v>11</v>
      </c>
      <c r="F22" s="378">
        <v>4386.7684478371502</v>
      </c>
      <c r="G22" s="378">
        <v>0</v>
      </c>
      <c r="H22" s="378">
        <v>0</v>
      </c>
      <c r="I22" s="378">
        <v>0</v>
      </c>
      <c r="J22" s="378">
        <v>3053.4351145038167</v>
      </c>
      <c r="K22" s="378">
        <v>0</v>
      </c>
      <c r="L22" s="378">
        <v>0</v>
      </c>
      <c r="M22" s="378">
        <v>0</v>
      </c>
      <c r="N22" s="378">
        <v>0</v>
      </c>
      <c r="O22" s="378">
        <v>1333.3333333333333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0</v>
      </c>
      <c r="AS22" s="378">
        <v>0</v>
      </c>
      <c r="AT22" s="378">
        <v>0</v>
      </c>
      <c r="AU22" s="378">
        <v>0</v>
      </c>
      <c r="AV22" s="378">
        <v>0</v>
      </c>
      <c r="AW22" s="378">
        <v>0</v>
      </c>
    </row>
    <row r="23" spans="3:49" x14ac:dyDescent="0.3">
      <c r="C23" s="378">
        <v>31</v>
      </c>
      <c r="D23" s="378">
        <v>4</v>
      </c>
      <c r="E23" s="378">
        <v>1</v>
      </c>
      <c r="F23" s="378">
        <v>60.2</v>
      </c>
      <c r="G23" s="378">
        <v>0</v>
      </c>
      <c r="H23" s="378">
        <v>0</v>
      </c>
      <c r="I23" s="378">
        <v>1</v>
      </c>
      <c r="J23" s="378">
        <v>1</v>
      </c>
      <c r="K23" s="378">
        <v>14</v>
      </c>
      <c r="L23" s="378">
        <v>0</v>
      </c>
      <c r="M23" s="378">
        <v>0</v>
      </c>
      <c r="N23" s="378">
        <v>0</v>
      </c>
      <c r="O23" s="378">
        <v>1</v>
      </c>
      <c r="P23" s="378">
        <v>13</v>
      </c>
      <c r="Q23" s="378">
        <v>10</v>
      </c>
      <c r="R23" s="378">
        <v>1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0.2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2</v>
      </c>
      <c r="AP23" s="378">
        <v>0</v>
      </c>
      <c r="AQ23" s="378">
        <v>0</v>
      </c>
      <c r="AR23" s="378">
        <v>14</v>
      </c>
      <c r="AS23" s="378">
        <v>0</v>
      </c>
      <c r="AT23" s="378">
        <v>0</v>
      </c>
      <c r="AU23" s="378">
        <v>0</v>
      </c>
      <c r="AV23" s="378">
        <v>0</v>
      </c>
      <c r="AW23" s="378">
        <v>3</v>
      </c>
    </row>
    <row r="24" spans="3:49" x14ac:dyDescent="0.3">
      <c r="C24" s="378">
        <v>31</v>
      </c>
      <c r="D24" s="378">
        <v>4</v>
      </c>
      <c r="E24" s="378">
        <v>2</v>
      </c>
      <c r="F24" s="378">
        <v>8976.5</v>
      </c>
      <c r="G24" s="378">
        <v>0</v>
      </c>
      <c r="H24" s="378">
        <v>0</v>
      </c>
      <c r="I24" s="378">
        <v>168</v>
      </c>
      <c r="J24" s="378">
        <v>168</v>
      </c>
      <c r="K24" s="378">
        <v>2192</v>
      </c>
      <c r="L24" s="378">
        <v>0</v>
      </c>
      <c r="M24" s="378">
        <v>0</v>
      </c>
      <c r="N24" s="378">
        <v>0</v>
      </c>
      <c r="O24" s="378">
        <v>159</v>
      </c>
      <c r="P24" s="378">
        <v>2059.5</v>
      </c>
      <c r="Q24" s="378">
        <v>1367.5</v>
      </c>
      <c r="R24" s="378">
        <v>156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30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240</v>
      </c>
      <c r="AP24" s="378">
        <v>0</v>
      </c>
      <c r="AQ24" s="378">
        <v>0</v>
      </c>
      <c r="AR24" s="378">
        <v>1972.5</v>
      </c>
      <c r="AS24" s="378">
        <v>0</v>
      </c>
      <c r="AT24" s="378">
        <v>0</v>
      </c>
      <c r="AU24" s="378">
        <v>0</v>
      </c>
      <c r="AV24" s="378">
        <v>0</v>
      </c>
      <c r="AW24" s="378">
        <v>464</v>
      </c>
    </row>
    <row r="25" spans="3:49" x14ac:dyDescent="0.3">
      <c r="C25" s="378">
        <v>31</v>
      </c>
      <c r="D25" s="378">
        <v>4</v>
      </c>
      <c r="E25" s="378">
        <v>4</v>
      </c>
      <c r="F25" s="378">
        <v>619</v>
      </c>
      <c r="G25" s="378">
        <v>0</v>
      </c>
      <c r="H25" s="378">
        <v>0</v>
      </c>
      <c r="I25" s="378">
        <v>88</v>
      </c>
      <c r="J25" s="378">
        <v>46</v>
      </c>
      <c r="K25" s="378">
        <v>485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31</v>
      </c>
      <c r="D26" s="378">
        <v>4</v>
      </c>
      <c r="E26" s="378">
        <v>6</v>
      </c>
      <c r="F26" s="378">
        <v>2642968</v>
      </c>
      <c r="G26" s="378">
        <v>0</v>
      </c>
      <c r="H26" s="378">
        <v>0</v>
      </c>
      <c r="I26" s="378">
        <v>98655</v>
      </c>
      <c r="J26" s="378">
        <v>63513</v>
      </c>
      <c r="K26" s="378">
        <v>1363594</v>
      </c>
      <c r="L26" s="378">
        <v>0</v>
      </c>
      <c r="M26" s="378">
        <v>0</v>
      </c>
      <c r="N26" s="378">
        <v>0</v>
      </c>
      <c r="O26" s="378">
        <v>27230</v>
      </c>
      <c r="P26" s="378">
        <v>354803</v>
      </c>
      <c r="Q26" s="378">
        <v>278503</v>
      </c>
      <c r="R26" s="378">
        <v>33762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6559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29763</v>
      </c>
      <c r="AP26" s="378">
        <v>0</v>
      </c>
      <c r="AQ26" s="378">
        <v>0</v>
      </c>
      <c r="AR26" s="378">
        <v>319971</v>
      </c>
      <c r="AS26" s="378">
        <v>0</v>
      </c>
      <c r="AT26" s="378">
        <v>0</v>
      </c>
      <c r="AU26" s="378">
        <v>0</v>
      </c>
      <c r="AV26" s="378">
        <v>0</v>
      </c>
      <c r="AW26" s="378">
        <v>66615</v>
      </c>
    </row>
    <row r="27" spans="3:49" x14ac:dyDescent="0.3">
      <c r="C27" s="378">
        <v>31</v>
      </c>
      <c r="D27" s="378">
        <v>4</v>
      </c>
      <c r="E27" s="378">
        <v>9</v>
      </c>
      <c r="F27" s="378">
        <v>697</v>
      </c>
      <c r="G27" s="378">
        <v>0</v>
      </c>
      <c r="H27" s="378">
        <v>0</v>
      </c>
      <c r="I27" s="378">
        <v>0</v>
      </c>
      <c r="J27" s="378">
        <v>0</v>
      </c>
      <c r="K27" s="378">
        <v>697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31</v>
      </c>
      <c r="D28" s="378">
        <v>4</v>
      </c>
      <c r="E28" s="378">
        <v>11</v>
      </c>
      <c r="F28" s="378">
        <v>4386.7684478371502</v>
      </c>
      <c r="G28" s="378">
        <v>0</v>
      </c>
      <c r="H28" s="378">
        <v>0</v>
      </c>
      <c r="I28" s="378">
        <v>0</v>
      </c>
      <c r="J28" s="378">
        <v>3053.4351145038167</v>
      </c>
      <c r="K28" s="378">
        <v>0</v>
      </c>
      <c r="L28" s="378">
        <v>0</v>
      </c>
      <c r="M28" s="378">
        <v>0</v>
      </c>
      <c r="N28" s="378">
        <v>0</v>
      </c>
      <c r="O28" s="378">
        <v>1333.3333333333333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31</v>
      </c>
      <c r="D29" s="378">
        <v>5</v>
      </c>
      <c r="E29" s="378">
        <v>1</v>
      </c>
      <c r="F29" s="378">
        <v>60.2</v>
      </c>
      <c r="G29" s="378">
        <v>0</v>
      </c>
      <c r="H29" s="378">
        <v>0</v>
      </c>
      <c r="I29" s="378">
        <v>2</v>
      </c>
      <c r="J29" s="378">
        <v>0</v>
      </c>
      <c r="K29" s="378">
        <v>14</v>
      </c>
      <c r="L29" s="378">
        <v>0</v>
      </c>
      <c r="M29" s="378">
        <v>0</v>
      </c>
      <c r="N29" s="378">
        <v>0</v>
      </c>
      <c r="O29" s="378">
        <v>1</v>
      </c>
      <c r="P29" s="378">
        <v>13</v>
      </c>
      <c r="Q29" s="378">
        <v>10</v>
      </c>
      <c r="R29" s="378">
        <v>1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1.2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2</v>
      </c>
      <c r="AP29" s="378">
        <v>0</v>
      </c>
      <c r="AQ29" s="378">
        <v>0</v>
      </c>
      <c r="AR29" s="378">
        <v>13</v>
      </c>
      <c r="AS29" s="378">
        <v>0</v>
      </c>
      <c r="AT29" s="378">
        <v>0</v>
      </c>
      <c r="AU29" s="378">
        <v>0</v>
      </c>
      <c r="AV29" s="378">
        <v>0</v>
      </c>
      <c r="AW29" s="378">
        <v>3</v>
      </c>
    </row>
    <row r="30" spans="3:49" x14ac:dyDescent="0.3">
      <c r="C30" s="378">
        <v>31</v>
      </c>
      <c r="D30" s="378">
        <v>5</v>
      </c>
      <c r="E30" s="378">
        <v>2</v>
      </c>
      <c r="F30" s="378">
        <v>8785</v>
      </c>
      <c r="G30" s="378">
        <v>0</v>
      </c>
      <c r="H30" s="378">
        <v>0</v>
      </c>
      <c r="I30" s="378">
        <v>352</v>
      </c>
      <c r="J30" s="378">
        <v>0</v>
      </c>
      <c r="K30" s="378">
        <v>2368</v>
      </c>
      <c r="L30" s="378">
        <v>0</v>
      </c>
      <c r="M30" s="378">
        <v>0</v>
      </c>
      <c r="N30" s="378">
        <v>0</v>
      </c>
      <c r="O30" s="378">
        <v>120</v>
      </c>
      <c r="P30" s="378">
        <v>1744</v>
      </c>
      <c r="Q30" s="378">
        <v>1323</v>
      </c>
      <c r="R30" s="378">
        <v>168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189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336</v>
      </c>
      <c r="AP30" s="378">
        <v>0</v>
      </c>
      <c r="AQ30" s="378">
        <v>0</v>
      </c>
      <c r="AR30" s="378">
        <v>1737</v>
      </c>
      <c r="AS30" s="378">
        <v>0</v>
      </c>
      <c r="AT30" s="378">
        <v>0</v>
      </c>
      <c r="AU30" s="378">
        <v>0</v>
      </c>
      <c r="AV30" s="378">
        <v>0</v>
      </c>
      <c r="AW30" s="378">
        <v>448</v>
      </c>
    </row>
    <row r="31" spans="3:49" x14ac:dyDescent="0.3">
      <c r="C31" s="378">
        <v>31</v>
      </c>
      <c r="D31" s="378">
        <v>5</v>
      </c>
      <c r="E31" s="378">
        <v>4</v>
      </c>
      <c r="F31" s="378">
        <v>673</v>
      </c>
      <c r="G31" s="378">
        <v>0</v>
      </c>
      <c r="H31" s="378">
        <v>0</v>
      </c>
      <c r="I31" s="378">
        <v>86</v>
      </c>
      <c r="J31" s="378">
        <v>12</v>
      </c>
      <c r="K31" s="378">
        <v>480</v>
      </c>
      <c r="L31" s="378">
        <v>0</v>
      </c>
      <c r="M31" s="378">
        <v>0</v>
      </c>
      <c r="N31" s="378">
        <v>0</v>
      </c>
      <c r="O31" s="378">
        <v>0</v>
      </c>
      <c r="P31" s="378">
        <v>52</v>
      </c>
      <c r="Q31" s="378">
        <v>27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16</v>
      </c>
      <c r="AS31" s="378">
        <v>0</v>
      </c>
      <c r="AT31" s="378">
        <v>0</v>
      </c>
      <c r="AU31" s="378">
        <v>0</v>
      </c>
      <c r="AV31" s="378">
        <v>0</v>
      </c>
      <c r="AW31" s="378">
        <v>0</v>
      </c>
    </row>
    <row r="32" spans="3:49" x14ac:dyDescent="0.3">
      <c r="C32" s="378">
        <v>31</v>
      </c>
      <c r="D32" s="378">
        <v>5</v>
      </c>
      <c r="E32" s="378">
        <v>6</v>
      </c>
      <c r="F32" s="378">
        <v>2808386</v>
      </c>
      <c r="G32" s="378">
        <v>0</v>
      </c>
      <c r="H32" s="378">
        <v>0</v>
      </c>
      <c r="I32" s="378">
        <v>151620</v>
      </c>
      <c r="J32" s="378">
        <v>4345</v>
      </c>
      <c r="K32" s="378">
        <v>1476927</v>
      </c>
      <c r="L32" s="378">
        <v>0</v>
      </c>
      <c r="M32" s="378">
        <v>0</v>
      </c>
      <c r="N32" s="378">
        <v>0</v>
      </c>
      <c r="O32" s="378">
        <v>30296</v>
      </c>
      <c r="P32" s="378">
        <v>405713</v>
      </c>
      <c r="Q32" s="378">
        <v>263914</v>
      </c>
      <c r="R32" s="378">
        <v>37371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30412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41972</v>
      </c>
      <c r="AP32" s="378">
        <v>0</v>
      </c>
      <c r="AQ32" s="378">
        <v>0</v>
      </c>
      <c r="AR32" s="378">
        <v>298303</v>
      </c>
      <c r="AS32" s="378">
        <v>0</v>
      </c>
      <c r="AT32" s="378">
        <v>0</v>
      </c>
      <c r="AU32" s="378">
        <v>0</v>
      </c>
      <c r="AV32" s="378">
        <v>0</v>
      </c>
      <c r="AW32" s="378">
        <v>67513</v>
      </c>
    </row>
    <row r="33" spans="3:49" x14ac:dyDescent="0.3">
      <c r="C33" s="378">
        <v>31</v>
      </c>
      <c r="D33" s="378">
        <v>5</v>
      </c>
      <c r="E33" s="378">
        <v>9</v>
      </c>
      <c r="F33" s="378">
        <v>10000</v>
      </c>
      <c r="G33" s="378">
        <v>0</v>
      </c>
      <c r="H33" s="378">
        <v>0</v>
      </c>
      <c r="I33" s="378">
        <v>0</v>
      </c>
      <c r="J33" s="378">
        <v>0</v>
      </c>
      <c r="K33" s="378">
        <v>0</v>
      </c>
      <c r="L33" s="378">
        <v>0</v>
      </c>
      <c r="M33" s="378">
        <v>0</v>
      </c>
      <c r="N33" s="378">
        <v>0</v>
      </c>
      <c r="O33" s="378">
        <v>0</v>
      </c>
      <c r="P33" s="378">
        <v>10000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31</v>
      </c>
      <c r="D34" s="378">
        <v>5</v>
      </c>
      <c r="E34" s="378">
        <v>11</v>
      </c>
      <c r="F34" s="378">
        <v>4386.7684478371502</v>
      </c>
      <c r="G34" s="378">
        <v>0</v>
      </c>
      <c r="H34" s="378">
        <v>0</v>
      </c>
      <c r="I34" s="378">
        <v>0</v>
      </c>
      <c r="J34" s="378">
        <v>3053.4351145038167</v>
      </c>
      <c r="K34" s="378">
        <v>0</v>
      </c>
      <c r="L34" s="378">
        <v>0</v>
      </c>
      <c r="M34" s="378">
        <v>0</v>
      </c>
      <c r="N34" s="378">
        <v>0</v>
      </c>
      <c r="O34" s="378">
        <v>1333.3333333333333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31</v>
      </c>
      <c r="D35" s="378">
        <v>6</v>
      </c>
      <c r="E35" s="378">
        <v>1</v>
      </c>
      <c r="F35" s="378">
        <v>61.2</v>
      </c>
      <c r="G35" s="378">
        <v>0</v>
      </c>
      <c r="H35" s="378">
        <v>0</v>
      </c>
      <c r="I35" s="378">
        <v>2</v>
      </c>
      <c r="J35" s="378">
        <v>0</v>
      </c>
      <c r="K35" s="378">
        <v>14</v>
      </c>
      <c r="L35" s="378">
        <v>0</v>
      </c>
      <c r="M35" s="378">
        <v>0</v>
      </c>
      <c r="N35" s="378">
        <v>0</v>
      </c>
      <c r="O35" s="378">
        <v>1</v>
      </c>
      <c r="P35" s="378">
        <v>11</v>
      </c>
      <c r="Q35" s="378">
        <v>12</v>
      </c>
      <c r="R35" s="378">
        <v>2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1.2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2</v>
      </c>
      <c r="AP35" s="378">
        <v>0</v>
      </c>
      <c r="AQ35" s="378">
        <v>0</v>
      </c>
      <c r="AR35" s="378">
        <v>13</v>
      </c>
      <c r="AS35" s="378">
        <v>0</v>
      </c>
      <c r="AT35" s="378">
        <v>0</v>
      </c>
      <c r="AU35" s="378">
        <v>0</v>
      </c>
      <c r="AV35" s="378">
        <v>0</v>
      </c>
      <c r="AW35" s="378">
        <v>3</v>
      </c>
    </row>
    <row r="36" spans="3:49" x14ac:dyDescent="0.3">
      <c r="C36" s="378">
        <v>31</v>
      </c>
      <c r="D36" s="378">
        <v>6</v>
      </c>
      <c r="E36" s="378">
        <v>2</v>
      </c>
      <c r="F36" s="378">
        <v>8409.5</v>
      </c>
      <c r="G36" s="378">
        <v>0</v>
      </c>
      <c r="H36" s="378">
        <v>0</v>
      </c>
      <c r="I36" s="378">
        <v>336</v>
      </c>
      <c r="J36" s="378">
        <v>0</v>
      </c>
      <c r="K36" s="378">
        <v>2160</v>
      </c>
      <c r="L36" s="378">
        <v>0</v>
      </c>
      <c r="M36" s="378">
        <v>0</v>
      </c>
      <c r="N36" s="378">
        <v>0</v>
      </c>
      <c r="O36" s="378">
        <v>171</v>
      </c>
      <c r="P36" s="378">
        <v>1509.5</v>
      </c>
      <c r="Q36" s="378">
        <v>1390.5</v>
      </c>
      <c r="R36" s="378">
        <v>108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190.5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312</v>
      </c>
      <c r="AP36" s="378">
        <v>0</v>
      </c>
      <c r="AQ36" s="378">
        <v>0</v>
      </c>
      <c r="AR36" s="378">
        <v>1824</v>
      </c>
      <c r="AS36" s="378">
        <v>0</v>
      </c>
      <c r="AT36" s="378">
        <v>0</v>
      </c>
      <c r="AU36" s="378">
        <v>0</v>
      </c>
      <c r="AV36" s="378">
        <v>0</v>
      </c>
      <c r="AW36" s="378">
        <v>408</v>
      </c>
    </row>
    <row r="37" spans="3:49" x14ac:dyDescent="0.3">
      <c r="C37" s="378">
        <v>31</v>
      </c>
      <c r="D37" s="378">
        <v>6</v>
      </c>
      <c r="E37" s="378">
        <v>4</v>
      </c>
      <c r="F37" s="378">
        <v>766.5</v>
      </c>
      <c r="G37" s="378">
        <v>0</v>
      </c>
      <c r="H37" s="378">
        <v>0</v>
      </c>
      <c r="I37" s="378">
        <v>110</v>
      </c>
      <c r="J37" s="378">
        <v>12</v>
      </c>
      <c r="K37" s="378">
        <v>476</v>
      </c>
      <c r="L37" s="378">
        <v>0</v>
      </c>
      <c r="M37" s="378">
        <v>0</v>
      </c>
      <c r="N37" s="378">
        <v>0</v>
      </c>
      <c r="O37" s="378">
        <v>0</v>
      </c>
      <c r="P37" s="378">
        <v>115.5</v>
      </c>
      <c r="Q37" s="378">
        <v>42.5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10.5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31</v>
      </c>
      <c r="D38" s="378">
        <v>6</v>
      </c>
      <c r="E38" s="378">
        <v>5</v>
      </c>
      <c r="F38" s="378">
        <v>86</v>
      </c>
      <c r="G38" s="378">
        <v>86</v>
      </c>
      <c r="H38" s="378">
        <v>0</v>
      </c>
      <c r="I38" s="378">
        <v>0</v>
      </c>
      <c r="J38" s="378">
        <v>0</v>
      </c>
      <c r="K38" s="378">
        <v>0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31</v>
      </c>
      <c r="D39" s="378">
        <v>6</v>
      </c>
      <c r="E39" s="378">
        <v>6</v>
      </c>
      <c r="F39" s="378">
        <v>2805969</v>
      </c>
      <c r="G39" s="378">
        <v>6700</v>
      </c>
      <c r="H39" s="378">
        <v>0</v>
      </c>
      <c r="I39" s="378">
        <v>159759</v>
      </c>
      <c r="J39" s="378">
        <v>4345</v>
      </c>
      <c r="K39" s="378">
        <v>1422720</v>
      </c>
      <c r="L39" s="378">
        <v>0</v>
      </c>
      <c r="M39" s="378">
        <v>1860</v>
      </c>
      <c r="N39" s="378">
        <v>0</v>
      </c>
      <c r="O39" s="378">
        <v>28446</v>
      </c>
      <c r="P39" s="378">
        <v>332912</v>
      </c>
      <c r="Q39" s="378">
        <v>366484</v>
      </c>
      <c r="R39" s="378">
        <v>45032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31549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41951</v>
      </c>
      <c r="AP39" s="378">
        <v>0</v>
      </c>
      <c r="AQ39" s="378">
        <v>0</v>
      </c>
      <c r="AR39" s="378">
        <v>296300</v>
      </c>
      <c r="AS39" s="378">
        <v>0</v>
      </c>
      <c r="AT39" s="378">
        <v>0</v>
      </c>
      <c r="AU39" s="378">
        <v>0</v>
      </c>
      <c r="AV39" s="378">
        <v>0</v>
      </c>
      <c r="AW39" s="378">
        <v>67911</v>
      </c>
    </row>
    <row r="40" spans="3:49" x14ac:dyDescent="0.3">
      <c r="C40" s="378">
        <v>31</v>
      </c>
      <c r="D40" s="378">
        <v>6</v>
      </c>
      <c r="E40" s="378">
        <v>9</v>
      </c>
      <c r="F40" s="378">
        <v>13716</v>
      </c>
      <c r="G40" s="378">
        <v>0</v>
      </c>
      <c r="H40" s="378">
        <v>0</v>
      </c>
      <c r="I40" s="378">
        <v>0</v>
      </c>
      <c r="J40" s="378">
        <v>0</v>
      </c>
      <c r="K40" s="378">
        <v>11856</v>
      </c>
      <c r="L40" s="378">
        <v>0</v>
      </c>
      <c r="M40" s="378">
        <v>1860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0</v>
      </c>
      <c r="AS40" s="378">
        <v>0</v>
      </c>
      <c r="AT40" s="378">
        <v>0</v>
      </c>
      <c r="AU40" s="378">
        <v>0</v>
      </c>
      <c r="AV40" s="378">
        <v>0</v>
      </c>
      <c r="AW40" s="378">
        <v>0</v>
      </c>
    </row>
    <row r="41" spans="3:49" x14ac:dyDescent="0.3">
      <c r="C41" s="378">
        <v>31</v>
      </c>
      <c r="D41" s="378">
        <v>6</v>
      </c>
      <c r="E41" s="378">
        <v>10</v>
      </c>
      <c r="F41" s="378">
        <v>900</v>
      </c>
      <c r="G41" s="378">
        <v>0</v>
      </c>
      <c r="H41" s="378">
        <v>0</v>
      </c>
      <c r="I41" s="378">
        <v>0</v>
      </c>
      <c r="J41" s="378">
        <v>900</v>
      </c>
      <c r="K41" s="378">
        <v>0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0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  <row r="42" spans="3:49" x14ac:dyDescent="0.3">
      <c r="C42" s="378">
        <v>31</v>
      </c>
      <c r="D42" s="378">
        <v>6</v>
      </c>
      <c r="E42" s="378">
        <v>11</v>
      </c>
      <c r="F42" s="378">
        <v>4386.7684478371502</v>
      </c>
      <c r="G42" s="378">
        <v>0</v>
      </c>
      <c r="H42" s="378">
        <v>0</v>
      </c>
      <c r="I42" s="378">
        <v>0</v>
      </c>
      <c r="J42" s="378">
        <v>3053.4351145038167</v>
      </c>
      <c r="K42" s="378">
        <v>0</v>
      </c>
      <c r="L42" s="378">
        <v>0</v>
      </c>
      <c r="M42" s="378">
        <v>0</v>
      </c>
      <c r="N42" s="378">
        <v>0</v>
      </c>
      <c r="O42" s="378">
        <v>1333.3333333333333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  <c r="AP42" s="378">
        <v>0</v>
      </c>
      <c r="AQ42" s="378">
        <v>0</v>
      </c>
      <c r="AR42" s="378">
        <v>0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5512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1599043</v>
      </c>
      <c r="C3" s="351">
        <f t="shared" ref="C3:R3" si="0">SUBTOTAL(9,C6:C1048576)</f>
        <v>3</v>
      </c>
      <c r="D3" s="351">
        <f>SUBTOTAL(9,D6:D1048576)/2</f>
        <v>1682543</v>
      </c>
      <c r="E3" s="351">
        <f t="shared" si="0"/>
        <v>2.1050511085528703</v>
      </c>
      <c r="F3" s="351">
        <f>SUBTOTAL(9,F6:F1048576)/2</f>
        <v>2080863.2100000042</v>
      </c>
      <c r="G3" s="352">
        <f>IF(B3&lt;&gt;0,F3/B3,"")</f>
        <v>1.3013178569932167</v>
      </c>
      <c r="H3" s="353">
        <f t="shared" si="0"/>
        <v>12845.300000000001</v>
      </c>
      <c r="I3" s="351">
        <f t="shared" si="0"/>
        <v>1</v>
      </c>
      <c r="J3" s="351">
        <f t="shared" si="0"/>
        <v>6931.8500000000049</v>
      </c>
      <c r="K3" s="351">
        <f t="shared" si="0"/>
        <v>0.53964095817147162</v>
      </c>
      <c r="L3" s="351">
        <f t="shared" si="0"/>
        <v>5752.4900000000007</v>
      </c>
      <c r="M3" s="354">
        <f>IF(H3&lt;&gt;0,L3/H3,"")</f>
        <v>0.44782838859349333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275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5510</v>
      </c>
      <c r="B6" s="797">
        <v>1599043</v>
      </c>
      <c r="C6" s="740">
        <v>1</v>
      </c>
      <c r="D6" s="797">
        <v>1682543</v>
      </c>
      <c r="E6" s="740">
        <v>1.0522187333298729</v>
      </c>
      <c r="F6" s="797">
        <v>2080612.2100000044</v>
      </c>
      <c r="G6" s="745">
        <v>1.3011608881062013</v>
      </c>
      <c r="H6" s="797">
        <v>12845.300000000001</v>
      </c>
      <c r="I6" s="740">
        <v>1</v>
      </c>
      <c r="J6" s="797">
        <v>6931.8500000000049</v>
      </c>
      <c r="K6" s="740">
        <v>0.53964095817147162</v>
      </c>
      <c r="L6" s="797">
        <v>5752.4900000000007</v>
      </c>
      <c r="M6" s="745">
        <v>0.44782838859349333</v>
      </c>
      <c r="N6" s="797"/>
      <c r="O6" s="740"/>
      <c r="P6" s="797"/>
      <c r="Q6" s="740"/>
      <c r="R6" s="797"/>
      <c r="S6" s="235"/>
    </row>
    <row r="7" spans="1:19" ht="14.4" customHeight="1" thickBot="1" x14ac:dyDescent="0.35">
      <c r="A7" s="799" t="s">
        <v>5511</v>
      </c>
      <c r="B7" s="798"/>
      <c r="C7" s="671"/>
      <c r="D7" s="798"/>
      <c r="E7" s="671"/>
      <c r="F7" s="798">
        <v>251</v>
      </c>
      <c r="G7" s="682"/>
      <c r="H7" s="798"/>
      <c r="I7" s="671"/>
      <c r="J7" s="798"/>
      <c r="K7" s="671"/>
      <c r="L7" s="798"/>
      <c r="M7" s="682"/>
      <c r="N7" s="798"/>
      <c r="O7" s="671"/>
      <c r="P7" s="798"/>
      <c r="Q7" s="671"/>
      <c r="R7" s="798"/>
      <c r="S7" s="705"/>
    </row>
    <row r="8" spans="1:19" ht="14.4" customHeight="1" thickBot="1" x14ac:dyDescent="0.35"/>
    <row r="9" spans="1:19" ht="14.4" customHeight="1" x14ac:dyDescent="0.3">
      <c r="A9" s="754" t="s">
        <v>553</v>
      </c>
      <c r="B9" s="797"/>
      <c r="C9" s="740"/>
      <c r="D9" s="797"/>
      <c r="E9" s="740"/>
      <c r="F9" s="797">
        <v>251</v>
      </c>
      <c r="G9" s="745"/>
      <c r="H9" s="797"/>
      <c r="I9" s="740"/>
      <c r="J9" s="797"/>
      <c r="K9" s="740"/>
      <c r="L9" s="797"/>
      <c r="M9" s="745"/>
      <c r="N9" s="797"/>
      <c r="O9" s="740"/>
      <c r="P9" s="797"/>
      <c r="Q9" s="740"/>
      <c r="R9" s="797"/>
      <c r="S9" s="235"/>
    </row>
    <row r="10" spans="1:19" ht="14.4" customHeight="1" x14ac:dyDescent="0.3">
      <c r="A10" s="693" t="s">
        <v>558</v>
      </c>
      <c r="B10" s="800">
        <v>1598111</v>
      </c>
      <c r="C10" s="665">
        <v>1</v>
      </c>
      <c r="D10" s="800">
        <v>1682543</v>
      </c>
      <c r="E10" s="665">
        <v>1.0528323752229976</v>
      </c>
      <c r="F10" s="800">
        <v>2080612.2100000042</v>
      </c>
      <c r="G10" s="681">
        <v>1.3019197102078668</v>
      </c>
      <c r="H10" s="800"/>
      <c r="I10" s="665"/>
      <c r="J10" s="800"/>
      <c r="K10" s="665"/>
      <c r="L10" s="800"/>
      <c r="M10" s="681"/>
      <c r="N10" s="800"/>
      <c r="O10" s="665"/>
      <c r="P10" s="800"/>
      <c r="Q10" s="665"/>
      <c r="R10" s="800"/>
      <c r="S10" s="704"/>
    </row>
    <row r="11" spans="1:19" ht="14.4" customHeight="1" thickBot="1" x14ac:dyDescent="0.35">
      <c r="A11" s="799" t="s">
        <v>3306</v>
      </c>
      <c r="B11" s="798">
        <v>932</v>
      </c>
      <c r="C11" s="671">
        <v>1</v>
      </c>
      <c r="D11" s="798"/>
      <c r="E11" s="671"/>
      <c r="F11" s="798"/>
      <c r="G11" s="682"/>
      <c r="H11" s="798"/>
      <c r="I11" s="671"/>
      <c r="J11" s="798"/>
      <c r="K11" s="671"/>
      <c r="L11" s="798"/>
      <c r="M11" s="682"/>
      <c r="N11" s="798"/>
      <c r="O11" s="671"/>
      <c r="P11" s="798"/>
      <c r="Q11" s="671"/>
      <c r="R11" s="798"/>
      <c r="S11" s="705"/>
    </row>
    <row r="12" spans="1:19" ht="14.4" customHeight="1" x14ac:dyDescent="0.3">
      <c r="A12" s="719" t="s">
        <v>2433</v>
      </c>
    </row>
    <row r="13" spans="1:19" ht="14.4" customHeight="1" x14ac:dyDescent="0.3">
      <c r="A13" s="720" t="s">
        <v>2434</v>
      </c>
    </row>
    <row r="14" spans="1:19" ht="14.4" customHeight="1" x14ac:dyDescent="0.3">
      <c r="A14" s="719" t="s">
        <v>5513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5518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312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17737</v>
      </c>
      <c r="C3" s="470">
        <f t="shared" si="0"/>
        <v>11750</v>
      </c>
      <c r="D3" s="470">
        <f t="shared" si="0"/>
        <v>19959</v>
      </c>
      <c r="E3" s="353">
        <f t="shared" si="0"/>
        <v>1599043</v>
      </c>
      <c r="F3" s="351">
        <f t="shared" si="0"/>
        <v>1682543</v>
      </c>
      <c r="G3" s="471">
        <f t="shared" si="0"/>
        <v>2080863.2100000002</v>
      </c>
    </row>
    <row r="4" spans="1:7" ht="14.4" customHeight="1" x14ac:dyDescent="0.3">
      <c r="A4" s="555" t="s">
        <v>167</v>
      </c>
      <c r="B4" s="556" t="s">
        <v>272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5514</v>
      </c>
      <c r="B6" s="229">
        <v>89</v>
      </c>
      <c r="C6" s="229"/>
      <c r="D6" s="229"/>
      <c r="E6" s="797">
        <v>9661</v>
      </c>
      <c r="F6" s="797"/>
      <c r="G6" s="801"/>
    </row>
    <row r="7" spans="1:7" ht="14.4" customHeight="1" x14ac:dyDescent="0.3">
      <c r="A7" s="693" t="s">
        <v>5515</v>
      </c>
      <c r="B7" s="668">
        <v>283</v>
      </c>
      <c r="C7" s="668">
        <v>152</v>
      </c>
      <c r="D7" s="668">
        <v>178</v>
      </c>
      <c r="E7" s="800">
        <v>29208</v>
      </c>
      <c r="F7" s="800">
        <v>16719</v>
      </c>
      <c r="G7" s="802">
        <v>21293</v>
      </c>
    </row>
    <row r="8" spans="1:7" ht="14.4" customHeight="1" x14ac:dyDescent="0.3">
      <c r="A8" s="693" t="s">
        <v>2436</v>
      </c>
      <c r="B8" s="668">
        <v>556</v>
      </c>
      <c r="C8" s="668">
        <v>278</v>
      </c>
      <c r="D8" s="668">
        <v>527</v>
      </c>
      <c r="E8" s="800">
        <v>43612</v>
      </c>
      <c r="F8" s="800">
        <v>37718</v>
      </c>
      <c r="G8" s="802">
        <v>47351.960000000014</v>
      </c>
    </row>
    <row r="9" spans="1:7" ht="14.4" customHeight="1" x14ac:dyDescent="0.3">
      <c r="A9" s="693" t="s">
        <v>2437</v>
      </c>
      <c r="B9" s="668">
        <v>205</v>
      </c>
      <c r="C9" s="668">
        <v>740</v>
      </c>
      <c r="D9" s="668">
        <v>1582</v>
      </c>
      <c r="E9" s="800">
        <v>15339</v>
      </c>
      <c r="F9" s="800">
        <v>85651</v>
      </c>
      <c r="G9" s="802">
        <v>147668.99000000002</v>
      </c>
    </row>
    <row r="10" spans="1:7" ht="14.4" customHeight="1" x14ac:dyDescent="0.3">
      <c r="A10" s="693" t="s">
        <v>5516</v>
      </c>
      <c r="B10" s="668"/>
      <c r="C10" s="668"/>
      <c r="D10" s="668">
        <v>0</v>
      </c>
      <c r="E10" s="800"/>
      <c r="F10" s="800"/>
      <c r="G10" s="802">
        <v>0</v>
      </c>
    </row>
    <row r="11" spans="1:7" ht="14.4" customHeight="1" x14ac:dyDescent="0.3">
      <c r="A11" s="693" t="s">
        <v>2438</v>
      </c>
      <c r="B11" s="668">
        <v>1370</v>
      </c>
      <c r="C11" s="668">
        <v>854</v>
      </c>
      <c r="D11" s="668">
        <v>1318</v>
      </c>
      <c r="E11" s="800">
        <v>119307</v>
      </c>
      <c r="F11" s="800">
        <v>116607</v>
      </c>
      <c r="G11" s="802">
        <v>137027.65</v>
      </c>
    </row>
    <row r="12" spans="1:7" ht="14.4" customHeight="1" x14ac:dyDescent="0.3">
      <c r="A12" s="693" t="s">
        <v>2439</v>
      </c>
      <c r="B12" s="668">
        <v>873</v>
      </c>
      <c r="C12" s="668">
        <v>497</v>
      </c>
      <c r="D12" s="668">
        <v>1002</v>
      </c>
      <c r="E12" s="800">
        <v>87473</v>
      </c>
      <c r="F12" s="800">
        <v>90887</v>
      </c>
      <c r="G12" s="802">
        <v>116329.92000000004</v>
      </c>
    </row>
    <row r="13" spans="1:7" ht="14.4" customHeight="1" x14ac:dyDescent="0.3">
      <c r="A13" s="693" t="s">
        <v>2440</v>
      </c>
      <c r="B13" s="668">
        <v>1409</v>
      </c>
      <c r="C13" s="668">
        <v>1198</v>
      </c>
      <c r="D13" s="668">
        <v>1403</v>
      </c>
      <c r="E13" s="800">
        <v>132971</v>
      </c>
      <c r="F13" s="800">
        <v>134871</v>
      </c>
      <c r="G13" s="802">
        <v>122582.64000000001</v>
      </c>
    </row>
    <row r="14" spans="1:7" ht="14.4" customHeight="1" x14ac:dyDescent="0.3">
      <c r="A14" s="693" t="s">
        <v>2441</v>
      </c>
      <c r="B14" s="668">
        <v>1183</v>
      </c>
      <c r="C14" s="668">
        <v>999</v>
      </c>
      <c r="D14" s="668">
        <v>1571</v>
      </c>
      <c r="E14" s="800">
        <v>103324</v>
      </c>
      <c r="F14" s="800">
        <v>133156</v>
      </c>
      <c r="G14" s="802">
        <v>163824.64000000004</v>
      </c>
    </row>
    <row r="15" spans="1:7" ht="14.4" customHeight="1" x14ac:dyDescent="0.3">
      <c r="A15" s="693" t="s">
        <v>2442</v>
      </c>
      <c r="B15" s="668">
        <v>1233</v>
      </c>
      <c r="C15" s="668">
        <v>781</v>
      </c>
      <c r="D15" s="668">
        <v>1528</v>
      </c>
      <c r="E15" s="800">
        <v>103230</v>
      </c>
      <c r="F15" s="800">
        <v>113009</v>
      </c>
      <c r="G15" s="802">
        <v>148342.29999999999</v>
      </c>
    </row>
    <row r="16" spans="1:7" ht="14.4" customHeight="1" x14ac:dyDescent="0.3">
      <c r="A16" s="693" t="s">
        <v>2443</v>
      </c>
      <c r="B16" s="668">
        <v>918</v>
      </c>
      <c r="C16" s="668">
        <v>605</v>
      </c>
      <c r="D16" s="668">
        <v>718</v>
      </c>
      <c r="E16" s="800">
        <v>77379</v>
      </c>
      <c r="F16" s="800">
        <v>91541</v>
      </c>
      <c r="G16" s="802">
        <v>60063.310000000012</v>
      </c>
    </row>
    <row r="17" spans="1:7" ht="14.4" customHeight="1" x14ac:dyDescent="0.3">
      <c r="A17" s="693" t="s">
        <v>2444</v>
      </c>
      <c r="B17" s="668">
        <v>1300</v>
      </c>
      <c r="C17" s="668">
        <v>764</v>
      </c>
      <c r="D17" s="668">
        <v>1342</v>
      </c>
      <c r="E17" s="800">
        <v>115752</v>
      </c>
      <c r="F17" s="800">
        <v>116663</v>
      </c>
      <c r="G17" s="802">
        <v>134404.98000000001</v>
      </c>
    </row>
    <row r="18" spans="1:7" ht="14.4" customHeight="1" x14ac:dyDescent="0.3">
      <c r="A18" s="693" t="s">
        <v>2445</v>
      </c>
      <c r="B18" s="668">
        <v>1100</v>
      </c>
      <c r="C18" s="668">
        <v>507</v>
      </c>
      <c r="D18" s="668">
        <v>1145</v>
      </c>
      <c r="E18" s="800">
        <v>108741</v>
      </c>
      <c r="F18" s="800">
        <v>68412</v>
      </c>
      <c r="G18" s="802">
        <v>127328.30000000002</v>
      </c>
    </row>
    <row r="19" spans="1:7" ht="14.4" customHeight="1" x14ac:dyDescent="0.3">
      <c r="A19" s="693" t="s">
        <v>2446</v>
      </c>
      <c r="B19" s="668">
        <v>525</v>
      </c>
      <c r="C19" s="668">
        <v>588</v>
      </c>
      <c r="D19" s="668">
        <v>1182</v>
      </c>
      <c r="E19" s="800">
        <v>39086</v>
      </c>
      <c r="F19" s="800">
        <v>83910</v>
      </c>
      <c r="G19" s="802">
        <v>111878.33</v>
      </c>
    </row>
    <row r="20" spans="1:7" ht="14.4" customHeight="1" x14ac:dyDescent="0.3">
      <c r="A20" s="693" t="s">
        <v>5517</v>
      </c>
      <c r="B20" s="668">
        <v>1</v>
      </c>
      <c r="C20" s="668"/>
      <c r="D20" s="668"/>
      <c r="E20" s="800">
        <v>118</v>
      </c>
      <c r="F20" s="800"/>
      <c r="G20" s="802"/>
    </row>
    <row r="21" spans="1:7" ht="14.4" customHeight="1" x14ac:dyDescent="0.3">
      <c r="A21" s="693" t="s">
        <v>2447</v>
      </c>
      <c r="B21" s="668">
        <v>1090</v>
      </c>
      <c r="C21" s="668">
        <v>583</v>
      </c>
      <c r="D21" s="668">
        <v>1042</v>
      </c>
      <c r="E21" s="800">
        <v>81078</v>
      </c>
      <c r="F21" s="800">
        <v>76551</v>
      </c>
      <c r="G21" s="802">
        <v>96496.98000000001</v>
      </c>
    </row>
    <row r="22" spans="1:7" ht="14.4" customHeight="1" x14ac:dyDescent="0.3">
      <c r="A22" s="693" t="s">
        <v>2448</v>
      </c>
      <c r="B22" s="668">
        <v>1210</v>
      </c>
      <c r="C22" s="668">
        <v>696</v>
      </c>
      <c r="D22" s="668">
        <v>1353</v>
      </c>
      <c r="E22" s="800">
        <v>91851</v>
      </c>
      <c r="F22" s="800">
        <v>83577</v>
      </c>
      <c r="G22" s="802">
        <v>126438.65000000001</v>
      </c>
    </row>
    <row r="23" spans="1:7" ht="14.4" customHeight="1" x14ac:dyDescent="0.3">
      <c r="A23" s="693" t="s">
        <v>2449</v>
      </c>
      <c r="B23" s="668">
        <v>1221</v>
      </c>
      <c r="C23" s="668">
        <v>828</v>
      </c>
      <c r="D23" s="668">
        <v>1286</v>
      </c>
      <c r="E23" s="800">
        <v>115047</v>
      </c>
      <c r="F23" s="800">
        <v>124196</v>
      </c>
      <c r="G23" s="802">
        <v>142474.31</v>
      </c>
    </row>
    <row r="24" spans="1:7" ht="14.4" customHeight="1" x14ac:dyDescent="0.3">
      <c r="A24" s="693" t="s">
        <v>2450</v>
      </c>
      <c r="B24" s="668">
        <v>1491</v>
      </c>
      <c r="C24" s="668">
        <v>830</v>
      </c>
      <c r="D24" s="668">
        <v>1305</v>
      </c>
      <c r="E24" s="800">
        <v>176909</v>
      </c>
      <c r="F24" s="800">
        <v>182841</v>
      </c>
      <c r="G24" s="802">
        <v>183516.61999999994</v>
      </c>
    </row>
    <row r="25" spans="1:7" ht="14.4" customHeight="1" x14ac:dyDescent="0.3">
      <c r="A25" s="693" t="s">
        <v>2451</v>
      </c>
      <c r="B25" s="668"/>
      <c r="C25" s="668"/>
      <c r="D25" s="668">
        <v>12</v>
      </c>
      <c r="E25" s="800"/>
      <c r="F25" s="800"/>
      <c r="G25" s="802">
        <v>956</v>
      </c>
    </row>
    <row r="26" spans="1:7" ht="14.4" customHeight="1" x14ac:dyDescent="0.3">
      <c r="A26" s="693" t="s">
        <v>2452</v>
      </c>
      <c r="B26" s="668"/>
      <c r="C26" s="668"/>
      <c r="D26" s="668">
        <v>54</v>
      </c>
      <c r="E26" s="800"/>
      <c r="F26" s="800"/>
      <c r="G26" s="802">
        <v>6836.33</v>
      </c>
    </row>
    <row r="27" spans="1:7" ht="14.4" customHeight="1" thickBot="1" x14ac:dyDescent="0.35">
      <c r="A27" s="799" t="s">
        <v>2453</v>
      </c>
      <c r="B27" s="674">
        <v>1680</v>
      </c>
      <c r="C27" s="674">
        <v>850</v>
      </c>
      <c r="D27" s="674">
        <v>1411</v>
      </c>
      <c r="E27" s="798">
        <v>148957</v>
      </c>
      <c r="F27" s="798">
        <v>126234</v>
      </c>
      <c r="G27" s="803">
        <v>186048.3</v>
      </c>
    </row>
    <row r="28" spans="1:7" ht="14.4" customHeight="1" x14ac:dyDescent="0.3">
      <c r="A28" s="719" t="s">
        <v>2433</v>
      </c>
    </row>
    <row r="29" spans="1:7" ht="14.4" customHeight="1" x14ac:dyDescent="0.3">
      <c r="A29" s="720" t="s">
        <v>2434</v>
      </c>
    </row>
    <row r="30" spans="1:7" ht="14.4" customHeight="1" x14ac:dyDescent="0.3">
      <c r="A30" s="719" t="s">
        <v>5513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9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5689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312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17806.71</v>
      </c>
      <c r="G3" s="212">
        <f t="shared" si="0"/>
        <v>1611888.3</v>
      </c>
      <c r="H3" s="78"/>
      <c r="I3" s="78"/>
      <c r="J3" s="212">
        <f t="shared" si="0"/>
        <v>11795.1</v>
      </c>
      <c r="K3" s="212">
        <f t="shared" si="0"/>
        <v>1689474.85</v>
      </c>
      <c r="L3" s="78"/>
      <c r="M3" s="78"/>
      <c r="N3" s="212">
        <f t="shared" si="0"/>
        <v>19994.400000000001</v>
      </c>
      <c r="O3" s="212">
        <f t="shared" si="0"/>
        <v>2086615.6999999993</v>
      </c>
      <c r="P3" s="79">
        <f>IF(G3=0,0,O3/G3)</f>
        <v>1.2945163135683777</v>
      </c>
      <c r="Q3" s="213">
        <f>IF(N3=0,0,O3/N3)</f>
        <v>104.36000580162441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9" t="s">
        <v>5519</v>
      </c>
      <c r="B6" s="740" t="s">
        <v>558</v>
      </c>
      <c r="C6" s="740" t="s">
        <v>5520</v>
      </c>
      <c r="D6" s="740" t="s">
        <v>5521</v>
      </c>
      <c r="E6" s="740" t="s">
        <v>5522</v>
      </c>
      <c r="F6" s="229">
        <v>33.110000000000007</v>
      </c>
      <c r="G6" s="229">
        <v>5228.6600000000008</v>
      </c>
      <c r="H6" s="740">
        <v>1</v>
      </c>
      <c r="I6" s="740">
        <v>157.9178495922682</v>
      </c>
      <c r="J6" s="229">
        <v>40.500000000000021</v>
      </c>
      <c r="K6" s="229">
        <v>6117.2800000000034</v>
      </c>
      <c r="L6" s="740">
        <v>1.1699517658444043</v>
      </c>
      <c r="M6" s="740">
        <v>151.04395061728397</v>
      </c>
      <c r="N6" s="229">
        <v>28.1</v>
      </c>
      <c r="O6" s="229">
        <v>4244.04</v>
      </c>
      <c r="P6" s="745">
        <v>0.81168788944012416</v>
      </c>
      <c r="Q6" s="753">
        <v>151.03345195729537</v>
      </c>
    </row>
    <row r="7" spans="1:17" ht="14.4" customHeight="1" x14ac:dyDescent="0.3">
      <c r="A7" s="664" t="s">
        <v>5519</v>
      </c>
      <c r="B7" s="665" t="s">
        <v>558</v>
      </c>
      <c r="C7" s="665" t="s">
        <v>5520</v>
      </c>
      <c r="D7" s="665" t="s">
        <v>5523</v>
      </c>
      <c r="E7" s="665" t="s">
        <v>5524</v>
      </c>
      <c r="F7" s="668">
        <v>4</v>
      </c>
      <c r="G7" s="668">
        <v>4628.4399999999996</v>
      </c>
      <c r="H7" s="665">
        <v>1</v>
      </c>
      <c r="I7" s="665">
        <v>1157.1099999999999</v>
      </c>
      <c r="J7" s="668"/>
      <c r="K7" s="668"/>
      <c r="L7" s="665"/>
      <c r="M7" s="665"/>
      <c r="N7" s="668"/>
      <c r="O7" s="668"/>
      <c r="P7" s="681"/>
      <c r="Q7" s="669"/>
    </row>
    <row r="8" spans="1:17" ht="14.4" customHeight="1" x14ac:dyDescent="0.3">
      <c r="A8" s="664" t="s">
        <v>5519</v>
      </c>
      <c r="B8" s="665" t="s">
        <v>558</v>
      </c>
      <c r="C8" s="665" t="s">
        <v>5520</v>
      </c>
      <c r="D8" s="665" t="s">
        <v>5525</v>
      </c>
      <c r="E8" s="665" t="s">
        <v>1211</v>
      </c>
      <c r="F8" s="668">
        <v>0.2</v>
      </c>
      <c r="G8" s="668">
        <v>5.37</v>
      </c>
      <c r="H8" s="665">
        <v>1</v>
      </c>
      <c r="I8" s="665">
        <v>26.849999999999998</v>
      </c>
      <c r="J8" s="668"/>
      <c r="K8" s="668"/>
      <c r="L8" s="665"/>
      <c r="M8" s="665"/>
      <c r="N8" s="668"/>
      <c r="O8" s="668"/>
      <c r="P8" s="681"/>
      <c r="Q8" s="669"/>
    </row>
    <row r="9" spans="1:17" ht="14.4" customHeight="1" x14ac:dyDescent="0.3">
      <c r="A9" s="664" t="s">
        <v>5519</v>
      </c>
      <c r="B9" s="665" t="s">
        <v>558</v>
      </c>
      <c r="C9" s="665" t="s">
        <v>5520</v>
      </c>
      <c r="D9" s="665" t="s">
        <v>5526</v>
      </c>
      <c r="E9" s="665" t="s">
        <v>5527</v>
      </c>
      <c r="F9" s="668"/>
      <c r="G9" s="668"/>
      <c r="H9" s="665"/>
      <c r="I9" s="665"/>
      <c r="J9" s="668">
        <v>0.2</v>
      </c>
      <c r="K9" s="668">
        <v>14.75</v>
      </c>
      <c r="L9" s="665"/>
      <c r="M9" s="665">
        <v>73.75</v>
      </c>
      <c r="N9" s="668">
        <v>0.2</v>
      </c>
      <c r="O9" s="668">
        <v>15.37</v>
      </c>
      <c r="P9" s="681"/>
      <c r="Q9" s="669">
        <v>76.849999999999994</v>
      </c>
    </row>
    <row r="10" spans="1:17" ht="14.4" customHeight="1" x14ac:dyDescent="0.3">
      <c r="A10" s="664" t="s">
        <v>5519</v>
      </c>
      <c r="B10" s="665" t="s">
        <v>558</v>
      </c>
      <c r="C10" s="665" t="s">
        <v>5520</v>
      </c>
      <c r="D10" s="665" t="s">
        <v>5528</v>
      </c>
      <c r="E10" s="665" t="s">
        <v>954</v>
      </c>
      <c r="F10" s="668">
        <v>0.2</v>
      </c>
      <c r="G10" s="668">
        <v>16.3</v>
      </c>
      <c r="H10" s="665">
        <v>1</v>
      </c>
      <c r="I10" s="665">
        <v>81.5</v>
      </c>
      <c r="J10" s="668"/>
      <c r="K10" s="668"/>
      <c r="L10" s="665"/>
      <c r="M10" s="665"/>
      <c r="N10" s="668">
        <v>0.30000000000000004</v>
      </c>
      <c r="O10" s="668">
        <v>23.4</v>
      </c>
      <c r="P10" s="681">
        <v>1.4355828220858895</v>
      </c>
      <c r="Q10" s="669">
        <v>77.999999999999986</v>
      </c>
    </row>
    <row r="11" spans="1:17" ht="14.4" customHeight="1" x14ac:dyDescent="0.3">
      <c r="A11" s="664" t="s">
        <v>5519</v>
      </c>
      <c r="B11" s="665" t="s">
        <v>558</v>
      </c>
      <c r="C11" s="665" t="s">
        <v>5520</v>
      </c>
      <c r="D11" s="665" t="s">
        <v>5529</v>
      </c>
      <c r="E11" s="665"/>
      <c r="F11" s="668">
        <v>0.2</v>
      </c>
      <c r="G11" s="668">
        <v>44.1</v>
      </c>
      <c r="H11" s="665">
        <v>1</v>
      </c>
      <c r="I11" s="665">
        <v>220.5</v>
      </c>
      <c r="J11" s="668">
        <v>0.8</v>
      </c>
      <c r="K11" s="668">
        <v>211.24</v>
      </c>
      <c r="L11" s="665">
        <v>4.7900226757369619</v>
      </c>
      <c r="M11" s="665">
        <v>264.05</v>
      </c>
      <c r="N11" s="668"/>
      <c r="O11" s="668"/>
      <c r="P11" s="681"/>
      <c r="Q11" s="669"/>
    </row>
    <row r="12" spans="1:17" ht="14.4" customHeight="1" x14ac:dyDescent="0.3">
      <c r="A12" s="664" t="s">
        <v>5519</v>
      </c>
      <c r="B12" s="665" t="s">
        <v>558</v>
      </c>
      <c r="C12" s="665" t="s">
        <v>5520</v>
      </c>
      <c r="D12" s="665" t="s">
        <v>5530</v>
      </c>
      <c r="E12" s="665"/>
      <c r="F12" s="668">
        <v>4</v>
      </c>
      <c r="G12" s="668">
        <v>176.4</v>
      </c>
      <c r="H12" s="665">
        <v>1</v>
      </c>
      <c r="I12" s="665">
        <v>44.1</v>
      </c>
      <c r="J12" s="668"/>
      <c r="K12" s="668"/>
      <c r="L12" s="665"/>
      <c r="M12" s="665"/>
      <c r="N12" s="668"/>
      <c r="O12" s="668"/>
      <c r="P12" s="681"/>
      <c r="Q12" s="669"/>
    </row>
    <row r="13" spans="1:17" ht="14.4" customHeight="1" x14ac:dyDescent="0.3">
      <c r="A13" s="664" t="s">
        <v>5519</v>
      </c>
      <c r="B13" s="665" t="s">
        <v>558</v>
      </c>
      <c r="C13" s="665" t="s">
        <v>5520</v>
      </c>
      <c r="D13" s="665" t="s">
        <v>5531</v>
      </c>
      <c r="E13" s="665" t="s">
        <v>5532</v>
      </c>
      <c r="F13" s="668">
        <v>1</v>
      </c>
      <c r="G13" s="668">
        <v>22.09</v>
      </c>
      <c r="H13" s="665">
        <v>1</v>
      </c>
      <c r="I13" s="665">
        <v>22.09</v>
      </c>
      <c r="J13" s="668">
        <v>1</v>
      </c>
      <c r="K13" s="668">
        <v>21.13</v>
      </c>
      <c r="L13" s="665">
        <v>0.95654142145767307</v>
      </c>
      <c r="M13" s="665">
        <v>21.13</v>
      </c>
      <c r="N13" s="668"/>
      <c r="O13" s="668"/>
      <c r="P13" s="681"/>
      <c r="Q13" s="669"/>
    </row>
    <row r="14" spans="1:17" ht="14.4" customHeight="1" x14ac:dyDescent="0.3">
      <c r="A14" s="664" t="s">
        <v>5519</v>
      </c>
      <c r="B14" s="665" t="s">
        <v>558</v>
      </c>
      <c r="C14" s="665" t="s">
        <v>5520</v>
      </c>
      <c r="D14" s="665" t="s">
        <v>5533</v>
      </c>
      <c r="E14" s="665" t="s">
        <v>5534</v>
      </c>
      <c r="F14" s="668">
        <v>4</v>
      </c>
      <c r="G14" s="668">
        <v>15.12</v>
      </c>
      <c r="H14" s="665">
        <v>1</v>
      </c>
      <c r="I14" s="665">
        <v>3.78</v>
      </c>
      <c r="J14" s="668"/>
      <c r="K14" s="668"/>
      <c r="L14" s="665"/>
      <c r="M14" s="665"/>
      <c r="N14" s="668"/>
      <c r="O14" s="668"/>
      <c r="P14" s="681"/>
      <c r="Q14" s="669"/>
    </row>
    <row r="15" spans="1:17" ht="14.4" customHeight="1" x14ac:dyDescent="0.3">
      <c r="A15" s="664" t="s">
        <v>5519</v>
      </c>
      <c r="B15" s="665" t="s">
        <v>558</v>
      </c>
      <c r="C15" s="665" t="s">
        <v>5520</v>
      </c>
      <c r="D15" s="665" t="s">
        <v>5535</v>
      </c>
      <c r="E15" s="665" t="s">
        <v>5536</v>
      </c>
      <c r="F15" s="668">
        <v>0</v>
      </c>
      <c r="G15" s="668">
        <v>0</v>
      </c>
      <c r="H15" s="665"/>
      <c r="I15" s="665"/>
      <c r="J15" s="668"/>
      <c r="K15" s="668"/>
      <c r="L15" s="665"/>
      <c r="M15" s="665"/>
      <c r="N15" s="668"/>
      <c r="O15" s="668"/>
      <c r="P15" s="681"/>
      <c r="Q15" s="669"/>
    </row>
    <row r="16" spans="1:17" ht="14.4" customHeight="1" x14ac:dyDescent="0.3">
      <c r="A16" s="664" t="s">
        <v>5519</v>
      </c>
      <c r="B16" s="665" t="s">
        <v>558</v>
      </c>
      <c r="C16" s="665" t="s">
        <v>5520</v>
      </c>
      <c r="D16" s="665" t="s">
        <v>5537</v>
      </c>
      <c r="E16" s="665" t="s">
        <v>5536</v>
      </c>
      <c r="F16" s="668"/>
      <c r="G16" s="668"/>
      <c r="H16" s="665"/>
      <c r="I16" s="665"/>
      <c r="J16" s="668">
        <v>1</v>
      </c>
      <c r="K16" s="668">
        <v>144.97</v>
      </c>
      <c r="L16" s="665"/>
      <c r="M16" s="665">
        <v>144.97</v>
      </c>
      <c r="N16" s="668">
        <v>1</v>
      </c>
      <c r="O16" s="668">
        <v>144.97</v>
      </c>
      <c r="P16" s="681"/>
      <c r="Q16" s="669">
        <v>144.97</v>
      </c>
    </row>
    <row r="17" spans="1:17" ht="14.4" customHeight="1" x14ac:dyDescent="0.3">
      <c r="A17" s="664" t="s">
        <v>5519</v>
      </c>
      <c r="B17" s="665" t="s">
        <v>558</v>
      </c>
      <c r="C17" s="665" t="s">
        <v>5520</v>
      </c>
      <c r="D17" s="665" t="s">
        <v>5538</v>
      </c>
      <c r="E17" s="665" t="s">
        <v>1546</v>
      </c>
      <c r="F17" s="668">
        <v>1</v>
      </c>
      <c r="G17" s="668">
        <v>242.72</v>
      </c>
      <c r="H17" s="665">
        <v>1</v>
      </c>
      <c r="I17" s="665">
        <v>242.72</v>
      </c>
      <c r="J17" s="668">
        <v>1.5999999999999999</v>
      </c>
      <c r="K17" s="668">
        <v>422.48</v>
      </c>
      <c r="L17" s="665">
        <v>1.7406064601186553</v>
      </c>
      <c r="M17" s="665">
        <v>264.05</v>
      </c>
      <c r="N17" s="668">
        <v>4.8000000000000007</v>
      </c>
      <c r="O17" s="668">
        <v>1267.4399999999998</v>
      </c>
      <c r="P17" s="681">
        <v>5.2218193803559654</v>
      </c>
      <c r="Q17" s="669">
        <v>264.0499999999999</v>
      </c>
    </row>
    <row r="18" spans="1:17" ht="14.4" customHeight="1" x14ac:dyDescent="0.3">
      <c r="A18" s="664" t="s">
        <v>5519</v>
      </c>
      <c r="B18" s="665" t="s">
        <v>558</v>
      </c>
      <c r="C18" s="665" t="s">
        <v>5520</v>
      </c>
      <c r="D18" s="665" t="s">
        <v>5539</v>
      </c>
      <c r="E18" s="665"/>
      <c r="F18" s="668">
        <v>1</v>
      </c>
      <c r="G18" s="668">
        <v>44.1</v>
      </c>
      <c r="H18" s="665">
        <v>1</v>
      </c>
      <c r="I18" s="665">
        <v>44.1</v>
      </c>
      <c r="J18" s="668"/>
      <c r="K18" s="668"/>
      <c r="L18" s="665"/>
      <c r="M18" s="665"/>
      <c r="N18" s="668"/>
      <c r="O18" s="668"/>
      <c r="P18" s="681"/>
      <c r="Q18" s="669"/>
    </row>
    <row r="19" spans="1:17" ht="14.4" customHeight="1" x14ac:dyDescent="0.3">
      <c r="A19" s="664" t="s">
        <v>5519</v>
      </c>
      <c r="B19" s="665" t="s">
        <v>558</v>
      </c>
      <c r="C19" s="665" t="s">
        <v>5520</v>
      </c>
      <c r="D19" s="665" t="s">
        <v>5540</v>
      </c>
      <c r="E19" s="665" t="s">
        <v>5541</v>
      </c>
      <c r="F19" s="668"/>
      <c r="G19" s="668"/>
      <c r="H19" s="665"/>
      <c r="I19" s="665"/>
      <c r="J19" s="668"/>
      <c r="K19" s="668"/>
      <c r="L19" s="665"/>
      <c r="M19" s="665"/>
      <c r="N19" s="668">
        <v>1</v>
      </c>
      <c r="O19" s="668">
        <v>57.27</v>
      </c>
      <c r="P19" s="681"/>
      <c r="Q19" s="669">
        <v>57.27</v>
      </c>
    </row>
    <row r="20" spans="1:17" ht="14.4" customHeight="1" x14ac:dyDescent="0.3">
      <c r="A20" s="664" t="s">
        <v>5519</v>
      </c>
      <c r="B20" s="665" t="s">
        <v>558</v>
      </c>
      <c r="C20" s="665" t="s">
        <v>5542</v>
      </c>
      <c r="D20" s="665" t="s">
        <v>5543</v>
      </c>
      <c r="E20" s="665"/>
      <c r="F20" s="668">
        <v>3</v>
      </c>
      <c r="G20" s="668">
        <v>210</v>
      </c>
      <c r="H20" s="665">
        <v>1</v>
      </c>
      <c r="I20" s="665">
        <v>70</v>
      </c>
      <c r="J20" s="668"/>
      <c r="K20" s="668"/>
      <c r="L20" s="665"/>
      <c r="M20" s="665"/>
      <c r="N20" s="668"/>
      <c r="O20" s="668"/>
      <c r="P20" s="681"/>
      <c r="Q20" s="669"/>
    </row>
    <row r="21" spans="1:17" ht="14.4" customHeight="1" x14ac:dyDescent="0.3">
      <c r="A21" s="664" t="s">
        <v>5519</v>
      </c>
      <c r="B21" s="665" t="s">
        <v>558</v>
      </c>
      <c r="C21" s="665" t="s">
        <v>5542</v>
      </c>
      <c r="D21" s="665" t="s">
        <v>5544</v>
      </c>
      <c r="E21" s="665"/>
      <c r="F21" s="668">
        <v>10</v>
      </c>
      <c r="G21" s="668">
        <v>750</v>
      </c>
      <c r="H21" s="665">
        <v>1</v>
      </c>
      <c r="I21" s="665">
        <v>75</v>
      </c>
      <c r="J21" s="668"/>
      <c r="K21" s="668"/>
      <c r="L21" s="665"/>
      <c r="M21" s="665"/>
      <c r="N21" s="668"/>
      <c r="O21" s="668"/>
      <c r="P21" s="681"/>
      <c r="Q21" s="669"/>
    </row>
    <row r="22" spans="1:17" ht="14.4" customHeight="1" x14ac:dyDescent="0.3">
      <c r="A22" s="664" t="s">
        <v>5519</v>
      </c>
      <c r="B22" s="665" t="s">
        <v>558</v>
      </c>
      <c r="C22" s="665" t="s">
        <v>5542</v>
      </c>
      <c r="D22" s="665" t="s">
        <v>5545</v>
      </c>
      <c r="E22" s="665"/>
      <c r="F22" s="668">
        <v>2</v>
      </c>
      <c r="G22" s="668">
        <v>298</v>
      </c>
      <c r="H22" s="665">
        <v>1</v>
      </c>
      <c r="I22" s="665">
        <v>149</v>
      </c>
      <c r="J22" s="668"/>
      <c r="K22" s="668"/>
      <c r="L22" s="665"/>
      <c r="M22" s="665"/>
      <c r="N22" s="668"/>
      <c r="O22" s="668"/>
      <c r="P22" s="681"/>
      <c r="Q22" s="669"/>
    </row>
    <row r="23" spans="1:17" ht="14.4" customHeight="1" x14ac:dyDescent="0.3">
      <c r="A23" s="664" t="s">
        <v>5519</v>
      </c>
      <c r="B23" s="665" t="s">
        <v>558</v>
      </c>
      <c r="C23" s="665" t="s">
        <v>5542</v>
      </c>
      <c r="D23" s="665" t="s">
        <v>5546</v>
      </c>
      <c r="E23" s="665"/>
      <c r="F23" s="668">
        <v>6</v>
      </c>
      <c r="G23" s="668">
        <v>1164</v>
      </c>
      <c r="H23" s="665">
        <v>1</v>
      </c>
      <c r="I23" s="665">
        <v>194</v>
      </c>
      <c r="J23" s="668"/>
      <c r="K23" s="668"/>
      <c r="L23" s="665"/>
      <c r="M23" s="665"/>
      <c r="N23" s="668"/>
      <c r="O23" s="668"/>
      <c r="P23" s="681"/>
      <c r="Q23" s="669"/>
    </row>
    <row r="24" spans="1:17" ht="14.4" customHeight="1" x14ac:dyDescent="0.3">
      <c r="A24" s="664" t="s">
        <v>5519</v>
      </c>
      <c r="B24" s="665" t="s">
        <v>558</v>
      </c>
      <c r="C24" s="665" t="s">
        <v>5547</v>
      </c>
      <c r="D24" s="665" t="s">
        <v>5548</v>
      </c>
      <c r="E24" s="665" t="s">
        <v>5549</v>
      </c>
      <c r="F24" s="668">
        <v>3</v>
      </c>
      <c r="G24" s="668">
        <v>442</v>
      </c>
      <c r="H24" s="665">
        <v>1</v>
      </c>
      <c r="I24" s="665">
        <v>147.33333333333334</v>
      </c>
      <c r="J24" s="668"/>
      <c r="K24" s="668"/>
      <c r="L24" s="665"/>
      <c r="M24" s="665"/>
      <c r="N24" s="668"/>
      <c r="O24" s="668"/>
      <c r="P24" s="681"/>
      <c r="Q24" s="669"/>
    </row>
    <row r="25" spans="1:17" ht="14.4" customHeight="1" x14ac:dyDescent="0.3">
      <c r="A25" s="664" t="s">
        <v>5519</v>
      </c>
      <c r="B25" s="665" t="s">
        <v>558</v>
      </c>
      <c r="C25" s="665" t="s">
        <v>5547</v>
      </c>
      <c r="D25" s="665" t="s">
        <v>5550</v>
      </c>
      <c r="E25" s="665" t="s">
        <v>5551</v>
      </c>
      <c r="F25" s="668">
        <v>406</v>
      </c>
      <c r="G25" s="668">
        <v>32681</v>
      </c>
      <c r="H25" s="665">
        <v>1</v>
      </c>
      <c r="I25" s="665">
        <v>80.495073891625623</v>
      </c>
      <c r="J25" s="668">
        <v>478</v>
      </c>
      <c r="K25" s="668">
        <v>38718</v>
      </c>
      <c r="L25" s="665">
        <v>1.1847250696123131</v>
      </c>
      <c r="M25" s="665">
        <v>81</v>
      </c>
      <c r="N25" s="668">
        <v>476</v>
      </c>
      <c r="O25" s="668">
        <v>39508</v>
      </c>
      <c r="P25" s="681">
        <v>1.2088981365319298</v>
      </c>
      <c r="Q25" s="669">
        <v>83</v>
      </c>
    </row>
    <row r="26" spans="1:17" ht="14.4" customHeight="1" x14ac:dyDescent="0.3">
      <c r="A26" s="664" t="s">
        <v>5519</v>
      </c>
      <c r="B26" s="665" t="s">
        <v>558</v>
      </c>
      <c r="C26" s="665" t="s">
        <v>5547</v>
      </c>
      <c r="D26" s="665" t="s">
        <v>5552</v>
      </c>
      <c r="E26" s="665" t="s">
        <v>5553</v>
      </c>
      <c r="F26" s="668">
        <v>555</v>
      </c>
      <c r="G26" s="668">
        <v>57500</v>
      </c>
      <c r="H26" s="665">
        <v>1</v>
      </c>
      <c r="I26" s="665">
        <v>103.6036036036036</v>
      </c>
      <c r="J26" s="668">
        <v>651</v>
      </c>
      <c r="K26" s="668">
        <v>67704</v>
      </c>
      <c r="L26" s="665">
        <v>1.1774608695652173</v>
      </c>
      <c r="M26" s="665">
        <v>104</v>
      </c>
      <c r="N26" s="668">
        <v>402</v>
      </c>
      <c r="O26" s="668">
        <v>42612</v>
      </c>
      <c r="P26" s="681">
        <v>0.74107826086956519</v>
      </c>
      <c r="Q26" s="669">
        <v>106</v>
      </c>
    </row>
    <row r="27" spans="1:17" ht="14.4" customHeight="1" x14ac:dyDescent="0.3">
      <c r="A27" s="664" t="s">
        <v>5519</v>
      </c>
      <c r="B27" s="665" t="s">
        <v>558</v>
      </c>
      <c r="C27" s="665" t="s">
        <v>5547</v>
      </c>
      <c r="D27" s="665" t="s">
        <v>5554</v>
      </c>
      <c r="E27" s="665" t="s">
        <v>5555</v>
      </c>
      <c r="F27" s="668">
        <v>521</v>
      </c>
      <c r="G27" s="668">
        <v>17976</v>
      </c>
      <c r="H27" s="665">
        <v>1</v>
      </c>
      <c r="I27" s="665">
        <v>34.502879078694818</v>
      </c>
      <c r="J27" s="668">
        <v>48</v>
      </c>
      <c r="K27" s="668">
        <v>1680</v>
      </c>
      <c r="L27" s="665">
        <v>9.3457943925233641E-2</v>
      </c>
      <c r="M27" s="665">
        <v>35</v>
      </c>
      <c r="N27" s="668">
        <v>45</v>
      </c>
      <c r="O27" s="668">
        <v>1665</v>
      </c>
      <c r="P27" s="681">
        <v>9.2623497997329773E-2</v>
      </c>
      <c r="Q27" s="669">
        <v>37</v>
      </c>
    </row>
    <row r="28" spans="1:17" ht="14.4" customHeight="1" x14ac:dyDescent="0.3">
      <c r="A28" s="664" t="s">
        <v>5519</v>
      </c>
      <c r="B28" s="665" t="s">
        <v>558</v>
      </c>
      <c r="C28" s="665" t="s">
        <v>5547</v>
      </c>
      <c r="D28" s="665" t="s">
        <v>5556</v>
      </c>
      <c r="E28" s="665" t="s">
        <v>5557</v>
      </c>
      <c r="F28" s="668">
        <v>6</v>
      </c>
      <c r="G28" s="668">
        <v>30</v>
      </c>
      <c r="H28" s="665">
        <v>1</v>
      </c>
      <c r="I28" s="665">
        <v>5</v>
      </c>
      <c r="J28" s="668">
        <v>3</v>
      </c>
      <c r="K28" s="668">
        <v>15</v>
      </c>
      <c r="L28" s="665">
        <v>0.5</v>
      </c>
      <c r="M28" s="665">
        <v>5</v>
      </c>
      <c r="N28" s="668">
        <v>4</v>
      </c>
      <c r="O28" s="668">
        <v>20</v>
      </c>
      <c r="P28" s="681">
        <v>0.66666666666666663</v>
      </c>
      <c r="Q28" s="669">
        <v>5</v>
      </c>
    </row>
    <row r="29" spans="1:17" ht="14.4" customHeight="1" x14ac:dyDescent="0.3">
      <c r="A29" s="664" t="s">
        <v>5519</v>
      </c>
      <c r="B29" s="665" t="s">
        <v>558</v>
      </c>
      <c r="C29" s="665" t="s">
        <v>5547</v>
      </c>
      <c r="D29" s="665" t="s">
        <v>5558</v>
      </c>
      <c r="E29" s="665" t="s">
        <v>5559</v>
      </c>
      <c r="F29" s="668">
        <v>7</v>
      </c>
      <c r="G29" s="668">
        <v>35</v>
      </c>
      <c r="H29" s="665">
        <v>1</v>
      </c>
      <c r="I29" s="665">
        <v>5</v>
      </c>
      <c r="J29" s="668"/>
      <c r="K29" s="668"/>
      <c r="L29" s="665"/>
      <c r="M29" s="665"/>
      <c r="N29" s="668">
        <v>3</v>
      </c>
      <c r="O29" s="668">
        <v>15</v>
      </c>
      <c r="P29" s="681">
        <v>0.42857142857142855</v>
      </c>
      <c r="Q29" s="669">
        <v>5</v>
      </c>
    </row>
    <row r="30" spans="1:17" ht="14.4" customHeight="1" x14ac:dyDescent="0.3">
      <c r="A30" s="664" t="s">
        <v>5519</v>
      </c>
      <c r="B30" s="665" t="s">
        <v>558</v>
      </c>
      <c r="C30" s="665" t="s">
        <v>5547</v>
      </c>
      <c r="D30" s="665" t="s">
        <v>5560</v>
      </c>
      <c r="E30" s="665" t="s">
        <v>5561</v>
      </c>
      <c r="F30" s="668"/>
      <c r="G30" s="668"/>
      <c r="H30" s="665"/>
      <c r="I30" s="665"/>
      <c r="J30" s="668">
        <v>1</v>
      </c>
      <c r="K30" s="668">
        <v>118</v>
      </c>
      <c r="L30" s="665"/>
      <c r="M30" s="665">
        <v>118</v>
      </c>
      <c r="N30" s="668"/>
      <c r="O30" s="668"/>
      <c r="P30" s="681"/>
      <c r="Q30" s="669"/>
    </row>
    <row r="31" spans="1:17" ht="14.4" customHeight="1" x14ac:dyDescent="0.3">
      <c r="A31" s="664" t="s">
        <v>5519</v>
      </c>
      <c r="B31" s="665" t="s">
        <v>558</v>
      </c>
      <c r="C31" s="665" t="s">
        <v>5547</v>
      </c>
      <c r="D31" s="665" t="s">
        <v>5562</v>
      </c>
      <c r="E31" s="665" t="s">
        <v>5553</v>
      </c>
      <c r="F31" s="668">
        <v>1</v>
      </c>
      <c r="G31" s="668">
        <v>194</v>
      </c>
      <c r="H31" s="665">
        <v>1</v>
      </c>
      <c r="I31" s="665">
        <v>194</v>
      </c>
      <c r="J31" s="668"/>
      <c r="K31" s="668"/>
      <c r="L31" s="665"/>
      <c r="M31" s="665"/>
      <c r="N31" s="668"/>
      <c r="O31" s="668"/>
      <c r="P31" s="681"/>
      <c r="Q31" s="669"/>
    </row>
    <row r="32" spans="1:17" ht="14.4" customHeight="1" x14ac:dyDescent="0.3">
      <c r="A32" s="664" t="s">
        <v>5519</v>
      </c>
      <c r="B32" s="665" t="s">
        <v>558</v>
      </c>
      <c r="C32" s="665" t="s">
        <v>5547</v>
      </c>
      <c r="D32" s="665" t="s">
        <v>5563</v>
      </c>
      <c r="E32" s="665" t="s">
        <v>5564</v>
      </c>
      <c r="F32" s="668">
        <v>94</v>
      </c>
      <c r="G32" s="668">
        <v>15076</v>
      </c>
      <c r="H32" s="665">
        <v>1</v>
      </c>
      <c r="I32" s="665">
        <v>160.38297872340425</v>
      </c>
      <c r="J32" s="668">
        <v>65</v>
      </c>
      <c r="K32" s="668">
        <v>13065</v>
      </c>
      <c r="L32" s="665">
        <v>0.86660918015388699</v>
      </c>
      <c r="M32" s="665">
        <v>201</v>
      </c>
      <c r="N32" s="668">
        <v>81</v>
      </c>
      <c r="O32" s="668">
        <v>16767</v>
      </c>
      <c r="P32" s="681">
        <v>1.1121650305120723</v>
      </c>
      <c r="Q32" s="669">
        <v>207</v>
      </c>
    </row>
    <row r="33" spans="1:17" ht="14.4" customHeight="1" x14ac:dyDescent="0.3">
      <c r="A33" s="664" t="s">
        <v>5519</v>
      </c>
      <c r="B33" s="665" t="s">
        <v>558</v>
      </c>
      <c r="C33" s="665" t="s">
        <v>5547</v>
      </c>
      <c r="D33" s="665" t="s">
        <v>5565</v>
      </c>
      <c r="E33" s="665" t="s">
        <v>5566</v>
      </c>
      <c r="F33" s="668">
        <v>41</v>
      </c>
      <c r="G33" s="668">
        <v>10035</v>
      </c>
      <c r="H33" s="665">
        <v>1</v>
      </c>
      <c r="I33" s="665">
        <v>244.7560975609756</v>
      </c>
      <c r="J33" s="668">
        <v>16</v>
      </c>
      <c r="K33" s="668">
        <v>4816</v>
      </c>
      <c r="L33" s="665">
        <v>0.47992027902341805</v>
      </c>
      <c r="M33" s="665">
        <v>301</v>
      </c>
      <c r="N33" s="668">
        <v>26</v>
      </c>
      <c r="O33" s="668">
        <v>8034</v>
      </c>
      <c r="P33" s="681">
        <v>0.80059790732436475</v>
      </c>
      <c r="Q33" s="669">
        <v>309</v>
      </c>
    </row>
    <row r="34" spans="1:17" ht="14.4" customHeight="1" x14ac:dyDescent="0.3">
      <c r="A34" s="664" t="s">
        <v>5519</v>
      </c>
      <c r="B34" s="665" t="s">
        <v>558</v>
      </c>
      <c r="C34" s="665" t="s">
        <v>5547</v>
      </c>
      <c r="D34" s="665" t="s">
        <v>5567</v>
      </c>
      <c r="E34" s="665" t="s">
        <v>5568</v>
      </c>
      <c r="F34" s="668">
        <v>3</v>
      </c>
      <c r="G34" s="668">
        <v>1425</v>
      </c>
      <c r="H34" s="665">
        <v>1</v>
      </c>
      <c r="I34" s="665">
        <v>475</v>
      </c>
      <c r="J34" s="668">
        <v>3</v>
      </c>
      <c r="K34" s="668">
        <v>1428</v>
      </c>
      <c r="L34" s="665">
        <v>1.0021052631578948</v>
      </c>
      <c r="M34" s="665">
        <v>476</v>
      </c>
      <c r="N34" s="668">
        <v>3</v>
      </c>
      <c r="O34" s="668">
        <v>1464</v>
      </c>
      <c r="P34" s="681">
        <v>1.0273684210526315</v>
      </c>
      <c r="Q34" s="669">
        <v>488</v>
      </c>
    </row>
    <row r="35" spans="1:17" ht="14.4" customHeight="1" x14ac:dyDescent="0.3">
      <c r="A35" s="664" t="s">
        <v>5519</v>
      </c>
      <c r="B35" s="665" t="s">
        <v>558</v>
      </c>
      <c r="C35" s="665" t="s">
        <v>5547</v>
      </c>
      <c r="D35" s="665" t="s">
        <v>5569</v>
      </c>
      <c r="E35" s="665" t="s">
        <v>5570</v>
      </c>
      <c r="F35" s="668">
        <v>564</v>
      </c>
      <c r="G35" s="668">
        <v>53136</v>
      </c>
      <c r="H35" s="665">
        <v>1</v>
      </c>
      <c r="I35" s="665">
        <v>94.212765957446805</v>
      </c>
      <c r="J35" s="668">
        <v>576</v>
      </c>
      <c r="K35" s="668">
        <v>54720</v>
      </c>
      <c r="L35" s="665">
        <v>1.0298102981029811</v>
      </c>
      <c r="M35" s="665">
        <v>95</v>
      </c>
      <c r="N35" s="668">
        <v>707</v>
      </c>
      <c r="O35" s="668">
        <v>69993</v>
      </c>
      <c r="P35" s="681">
        <v>1.3172425474254743</v>
      </c>
      <c r="Q35" s="669">
        <v>99</v>
      </c>
    </row>
    <row r="36" spans="1:17" ht="14.4" customHeight="1" x14ac:dyDescent="0.3">
      <c r="A36" s="664" t="s">
        <v>5519</v>
      </c>
      <c r="B36" s="665" t="s">
        <v>558</v>
      </c>
      <c r="C36" s="665" t="s">
        <v>5547</v>
      </c>
      <c r="D36" s="665" t="s">
        <v>5571</v>
      </c>
      <c r="E36" s="665" t="s">
        <v>5572</v>
      </c>
      <c r="F36" s="668">
        <v>179</v>
      </c>
      <c r="G36" s="668">
        <v>16517</v>
      </c>
      <c r="H36" s="665">
        <v>1</v>
      </c>
      <c r="I36" s="665">
        <v>92.273743016759781</v>
      </c>
      <c r="J36" s="668">
        <v>134</v>
      </c>
      <c r="K36" s="668">
        <v>12462</v>
      </c>
      <c r="L36" s="665">
        <v>0.75449536840830655</v>
      </c>
      <c r="M36" s="665">
        <v>93</v>
      </c>
      <c r="N36" s="668">
        <v>176</v>
      </c>
      <c r="O36" s="668">
        <v>17072</v>
      </c>
      <c r="P36" s="681">
        <v>1.0336017436580494</v>
      </c>
      <c r="Q36" s="669">
        <v>97</v>
      </c>
    </row>
    <row r="37" spans="1:17" ht="14.4" customHeight="1" x14ac:dyDescent="0.3">
      <c r="A37" s="664" t="s">
        <v>5519</v>
      </c>
      <c r="B37" s="665" t="s">
        <v>558</v>
      </c>
      <c r="C37" s="665" t="s">
        <v>5547</v>
      </c>
      <c r="D37" s="665" t="s">
        <v>5573</v>
      </c>
      <c r="E37" s="665" t="s">
        <v>5574</v>
      </c>
      <c r="F37" s="668">
        <v>7058</v>
      </c>
      <c r="G37" s="668">
        <v>826036</v>
      </c>
      <c r="H37" s="665">
        <v>1</v>
      </c>
      <c r="I37" s="665">
        <v>117.03542079909323</v>
      </c>
      <c r="J37" s="668">
        <v>7658</v>
      </c>
      <c r="K37" s="668">
        <v>903644</v>
      </c>
      <c r="L37" s="665">
        <v>1.09395232169058</v>
      </c>
      <c r="M37" s="665">
        <v>118</v>
      </c>
      <c r="N37" s="668">
        <v>8407</v>
      </c>
      <c r="O37" s="668">
        <v>1059282</v>
      </c>
      <c r="P37" s="681">
        <v>1.2823678386898392</v>
      </c>
      <c r="Q37" s="669">
        <v>126</v>
      </c>
    </row>
    <row r="38" spans="1:17" ht="14.4" customHeight="1" x14ac:dyDescent="0.3">
      <c r="A38" s="664" t="s">
        <v>5519</v>
      </c>
      <c r="B38" s="665" t="s">
        <v>558</v>
      </c>
      <c r="C38" s="665" t="s">
        <v>5547</v>
      </c>
      <c r="D38" s="665" t="s">
        <v>5575</v>
      </c>
      <c r="E38" s="665" t="s">
        <v>5576</v>
      </c>
      <c r="F38" s="668">
        <v>1</v>
      </c>
      <c r="G38" s="668">
        <v>227</v>
      </c>
      <c r="H38" s="665">
        <v>1</v>
      </c>
      <c r="I38" s="665">
        <v>227</v>
      </c>
      <c r="J38" s="668"/>
      <c r="K38" s="668"/>
      <c r="L38" s="665"/>
      <c r="M38" s="665"/>
      <c r="N38" s="668"/>
      <c r="O38" s="668"/>
      <c r="P38" s="681"/>
      <c r="Q38" s="669"/>
    </row>
    <row r="39" spans="1:17" ht="14.4" customHeight="1" x14ac:dyDescent="0.3">
      <c r="A39" s="664" t="s">
        <v>5519</v>
      </c>
      <c r="B39" s="665" t="s">
        <v>558</v>
      </c>
      <c r="C39" s="665" t="s">
        <v>5547</v>
      </c>
      <c r="D39" s="665" t="s">
        <v>5577</v>
      </c>
      <c r="E39" s="665" t="s">
        <v>5578</v>
      </c>
      <c r="F39" s="668"/>
      <c r="G39" s="668"/>
      <c r="H39" s="665"/>
      <c r="I39" s="665"/>
      <c r="J39" s="668"/>
      <c r="K39" s="668"/>
      <c r="L39" s="665"/>
      <c r="M39" s="665"/>
      <c r="N39" s="668">
        <v>1</v>
      </c>
      <c r="O39" s="668">
        <v>427</v>
      </c>
      <c r="P39" s="681"/>
      <c r="Q39" s="669">
        <v>427</v>
      </c>
    </row>
    <row r="40" spans="1:17" ht="14.4" customHeight="1" x14ac:dyDescent="0.3">
      <c r="A40" s="664" t="s">
        <v>5519</v>
      </c>
      <c r="B40" s="665" t="s">
        <v>558</v>
      </c>
      <c r="C40" s="665" t="s">
        <v>5547</v>
      </c>
      <c r="D40" s="665" t="s">
        <v>5579</v>
      </c>
      <c r="E40" s="665" t="s">
        <v>5580</v>
      </c>
      <c r="F40" s="668">
        <v>5</v>
      </c>
      <c r="G40" s="668">
        <v>2639</v>
      </c>
      <c r="H40" s="665">
        <v>1</v>
      </c>
      <c r="I40" s="665">
        <v>527.79999999999995</v>
      </c>
      <c r="J40" s="668"/>
      <c r="K40" s="668"/>
      <c r="L40" s="665"/>
      <c r="M40" s="665"/>
      <c r="N40" s="668">
        <v>1</v>
      </c>
      <c r="O40" s="668">
        <v>540</v>
      </c>
      <c r="P40" s="681">
        <v>0.20462296324365289</v>
      </c>
      <c r="Q40" s="669">
        <v>540</v>
      </c>
    </row>
    <row r="41" spans="1:17" ht="14.4" customHeight="1" x14ac:dyDescent="0.3">
      <c r="A41" s="664" t="s">
        <v>5519</v>
      </c>
      <c r="B41" s="665" t="s">
        <v>558</v>
      </c>
      <c r="C41" s="665" t="s">
        <v>5547</v>
      </c>
      <c r="D41" s="665" t="s">
        <v>5581</v>
      </c>
      <c r="E41" s="665" t="s">
        <v>5582</v>
      </c>
      <c r="F41" s="668"/>
      <c r="G41" s="668"/>
      <c r="H41" s="665"/>
      <c r="I41" s="665"/>
      <c r="J41" s="668">
        <v>1</v>
      </c>
      <c r="K41" s="668">
        <v>486</v>
      </c>
      <c r="L41" s="665"/>
      <c r="M41" s="665">
        <v>486</v>
      </c>
      <c r="N41" s="668"/>
      <c r="O41" s="668"/>
      <c r="P41" s="681"/>
      <c r="Q41" s="669"/>
    </row>
    <row r="42" spans="1:17" ht="14.4" customHeight="1" x14ac:dyDescent="0.3">
      <c r="A42" s="664" t="s">
        <v>5519</v>
      </c>
      <c r="B42" s="665" t="s">
        <v>558</v>
      </c>
      <c r="C42" s="665" t="s">
        <v>5547</v>
      </c>
      <c r="D42" s="665" t="s">
        <v>5583</v>
      </c>
      <c r="E42" s="665" t="s">
        <v>5584</v>
      </c>
      <c r="F42" s="668"/>
      <c r="G42" s="668"/>
      <c r="H42" s="665"/>
      <c r="I42" s="665"/>
      <c r="J42" s="668"/>
      <c r="K42" s="668"/>
      <c r="L42" s="665"/>
      <c r="M42" s="665"/>
      <c r="N42" s="668">
        <v>1</v>
      </c>
      <c r="O42" s="668">
        <v>679</v>
      </c>
      <c r="P42" s="681"/>
      <c r="Q42" s="669">
        <v>679</v>
      </c>
    </row>
    <row r="43" spans="1:17" ht="14.4" customHeight="1" x14ac:dyDescent="0.3">
      <c r="A43" s="664" t="s">
        <v>5519</v>
      </c>
      <c r="B43" s="665" t="s">
        <v>558</v>
      </c>
      <c r="C43" s="665" t="s">
        <v>5547</v>
      </c>
      <c r="D43" s="665" t="s">
        <v>5585</v>
      </c>
      <c r="E43" s="665" t="s">
        <v>5586</v>
      </c>
      <c r="F43" s="668"/>
      <c r="G43" s="668"/>
      <c r="H43" s="665"/>
      <c r="I43" s="665"/>
      <c r="J43" s="668"/>
      <c r="K43" s="668"/>
      <c r="L43" s="665"/>
      <c r="M43" s="665"/>
      <c r="N43" s="668">
        <v>1</v>
      </c>
      <c r="O43" s="668">
        <v>1273</v>
      </c>
      <c r="P43" s="681"/>
      <c r="Q43" s="669">
        <v>1273</v>
      </c>
    </row>
    <row r="44" spans="1:17" ht="14.4" customHeight="1" x14ac:dyDescent="0.3">
      <c r="A44" s="664" t="s">
        <v>5519</v>
      </c>
      <c r="B44" s="665" t="s">
        <v>558</v>
      </c>
      <c r="C44" s="665" t="s">
        <v>5547</v>
      </c>
      <c r="D44" s="665" t="s">
        <v>5587</v>
      </c>
      <c r="E44" s="665" t="s">
        <v>5588</v>
      </c>
      <c r="F44" s="668"/>
      <c r="G44" s="668"/>
      <c r="H44" s="665"/>
      <c r="I44" s="665"/>
      <c r="J44" s="668">
        <v>1</v>
      </c>
      <c r="K44" s="668">
        <v>946</v>
      </c>
      <c r="L44" s="665"/>
      <c r="M44" s="665">
        <v>946</v>
      </c>
      <c r="N44" s="668"/>
      <c r="O44" s="668"/>
      <c r="P44" s="681"/>
      <c r="Q44" s="669"/>
    </row>
    <row r="45" spans="1:17" ht="14.4" customHeight="1" x14ac:dyDescent="0.3">
      <c r="A45" s="664" t="s">
        <v>5519</v>
      </c>
      <c r="B45" s="665" t="s">
        <v>558</v>
      </c>
      <c r="C45" s="665" t="s">
        <v>5547</v>
      </c>
      <c r="D45" s="665" t="s">
        <v>5589</v>
      </c>
      <c r="E45" s="665" t="s">
        <v>5590</v>
      </c>
      <c r="F45" s="668">
        <v>43</v>
      </c>
      <c r="G45" s="668">
        <v>70100</v>
      </c>
      <c r="H45" s="665">
        <v>1</v>
      </c>
      <c r="I45" s="665">
        <v>1630.2325581395348</v>
      </c>
      <c r="J45" s="668">
        <v>62</v>
      </c>
      <c r="K45" s="668">
        <v>101494</v>
      </c>
      <c r="L45" s="665">
        <v>1.4478459343794579</v>
      </c>
      <c r="M45" s="665">
        <v>1637</v>
      </c>
      <c r="N45" s="668">
        <v>75</v>
      </c>
      <c r="O45" s="668">
        <v>125775</v>
      </c>
      <c r="P45" s="681">
        <v>1.7942225392296718</v>
      </c>
      <c r="Q45" s="669">
        <v>1677</v>
      </c>
    </row>
    <row r="46" spans="1:17" ht="14.4" customHeight="1" x14ac:dyDescent="0.3">
      <c r="A46" s="664" t="s">
        <v>5519</v>
      </c>
      <c r="B46" s="665" t="s">
        <v>558</v>
      </c>
      <c r="C46" s="665" t="s">
        <v>5547</v>
      </c>
      <c r="D46" s="665" t="s">
        <v>5591</v>
      </c>
      <c r="E46" s="665" t="s">
        <v>5592</v>
      </c>
      <c r="F46" s="668">
        <v>91</v>
      </c>
      <c r="G46" s="668">
        <v>116210</v>
      </c>
      <c r="H46" s="665">
        <v>1</v>
      </c>
      <c r="I46" s="665">
        <v>1277.032967032967</v>
      </c>
      <c r="J46" s="668">
        <v>97</v>
      </c>
      <c r="K46" s="668">
        <v>124548</v>
      </c>
      <c r="L46" s="665">
        <v>1.0717494191549781</v>
      </c>
      <c r="M46" s="665">
        <v>1284</v>
      </c>
      <c r="N46" s="668">
        <v>70</v>
      </c>
      <c r="O46" s="668">
        <v>91630</v>
      </c>
      <c r="P46" s="681">
        <v>0.78848636089837365</v>
      </c>
      <c r="Q46" s="669">
        <v>1309</v>
      </c>
    </row>
    <row r="47" spans="1:17" ht="14.4" customHeight="1" x14ac:dyDescent="0.3">
      <c r="A47" s="664" t="s">
        <v>5519</v>
      </c>
      <c r="B47" s="665" t="s">
        <v>558</v>
      </c>
      <c r="C47" s="665" t="s">
        <v>5547</v>
      </c>
      <c r="D47" s="665" t="s">
        <v>5593</v>
      </c>
      <c r="E47" s="665" t="s">
        <v>5594</v>
      </c>
      <c r="F47" s="668">
        <v>15</v>
      </c>
      <c r="G47" s="668">
        <v>14090</v>
      </c>
      <c r="H47" s="665">
        <v>1</v>
      </c>
      <c r="I47" s="665">
        <v>939.33333333333337</v>
      </c>
      <c r="J47" s="668">
        <v>7</v>
      </c>
      <c r="K47" s="668">
        <v>6622</v>
      </c>
      <c r="L47" s="665">
        <v>0.46997870830376154</v>
      </c>
      <c r="M47" s="665">
        <v>946</v>
      </c>
      <c r="N47" s="668">
        <v>9</v>
      </c>
      <c r="O47" s="668">
        <v>8739</v>
      </c>
      <c r="P47" s="681">
        <v>0.62022711142654363</v>
      </c>
      <c r="Q47" s="669">
        <v>971</v>
      </c>
    </row>
    <row r="48" spans="1:17" ht="14.4" customHeight="1" x14ac:dyDescent="0.3">
      <c r="A48" s="664" t="s">
        <v>5519</v>
      </c>
      <c r="B48" s="665" t="s">
        <v>558</v>
      </c>
      <c r="C48" s="665" t="s">
        <v>5547</v>
      </c>
      <c r="D48" s="665" t="s">
        <v>5595</v>
      </c>
      <c r="E48" s="665" t="s">
        <v>5596</v>
      </c>
      <c r="F48" s="668">
        <v>5</v>
      </c>
      <c r="G48" s="668">
        <v>4750</v>
      </c>
      <c r="H48" s="665">
        <v>1</v>
      </c>
      <c r="I48" s="665">
        <v>950</v>
      </c>
      <c r="J48" s="668">
        <v>4</v>
      </c>
      <c r="K48" s="668">
        <v>3840</v>
      </c>
      <c r="L48" s="665">
        <v>0.80842105263157893</v>
      </c>
      <c r="M48" s="665">
        <v>960</v>
      </c>
      <c r="N48" s="668">
        <v>4</v>
      </c>
      <c r="O48" s="668">
        <v>3940</v>
      </c>
      <c r="P48" s="681">
        <v>0.82947368421052636</v>
      </c>
      <c r="Q48" s="669">
        <v>985</v>
      </c>
    </row>
    <row r="49" spans="1:17" ht="14.4" customHeight="1" x14ac:dyDescent="0.3">
      <c r="A49" s="664" t="s">
        <v>5519</v>
      </c>
      <c r="B49" s="665" t="s">
        <v>558</v>
      </c>
      <c r="C49" s="665" t="s">
        <v>5547</v>
      </c>
      <c r="D49" s="665" t="s">
        <v>5597</v>
      </c>
      <c r="E49" s="665" t="s">
        <v>5598</v>
      </c>
      <c r="F49" s="668">
        <v>105</v>
      </c>
      <c r="G49" s="668">
        <v>16342</v>
      </c>
      <c r="H49" s="665">
        <v>1</v>
      </c>
      <c r="I49" s="665">
        <v>155.63809523809525</v>
      </c>
      <c r="J49" s="668">
        <v>82</v>
      </c>
      <c r="K49" s="668">
        <v>12874</v>
      </c>
      <c r="L49" s="665">
        <v>0.78778607269612044</v>
      </c>
      <c r="M49" s="665">
        <v>157</v>
      </c>
      <c r="N49" s="668">
        <v>89</v>
      </c>
      <c r="O49" s="668">
        <v>14507</v>
      </c>
      <c r="P49" s="681">
        <v>0.88771264227144775</v>
      </c>
      <c r="Q49" s="669">
        <v>163</v>
      </c>
    </row>
    <row r="50" spans="1:17" ht="14.4" customHeight="1" x14ac:dyDescent="0.3">
      <c r="A50" s="664" t="s">
        <v>5519</v>
      </c>
      <c r="B50" s="665" t="s">
        <v>558</v>
      </c>
      <c r="C50" s="665" t="s">
        <v>5547</v>
      </c>
      <c r="D50" s="665" t="s">
        <v>5599</v>
      </c>
      <c r="E50" s="665" t="s">
        <v>5600</v>
      </c>
      <c r="F50" s="668"/>
      <c r="G50" s="668"/>
      <c r="H50" s="665"/>
      <c r="I50" s="665"/>
      <c r="J50" s="668">
        <v>1</v>
      </c>
      <c r="K50" s="668">
        <v>318</v>
      </c>
      <c r="L50" s="665"/>
      <c r="M50" s="665">
        <v>318</v>
      </c>
      <c r="N50" s="668"/>
      <c r="O50" s="668"/>
      <c r="P50" s="681"/>
      <c r="Q50" s="669"/>
    </row>
    <row r="51" spans="1:17" ht="14.4" customHeight="1" x14ac:dyDescent="0.3">
      <c r="A51" s="664" t="s">
        <v>5519</v>
      </c>
      <c r="B51" s="665" t="s">
        <v>558</v>
      </c>
      <c r="C51" s="665" t="s">
        <v>5547</v>
      </c>
      <c r="D51" s="665" t="s">
        <v>5601</v>
      </c>
      <c r="E51" s="665" t="s">
        <v>5602</v>
      </c>
      <c r="F51" s="668">
        <v>35</v>
      </c>
      <c r="G51" s="668">
        <v>0</v>
      </c>
      <c r="H51" s="665"/>
      <c r="I51" s="665">
        <v>0</v>
      </c>
      <c r="J51" s="668"/>
      <c r="K51" s="668"/>
      <c r="L51" s="665"/>
      <c r="M51" s="665"/>
      <c r="N51" s="668"/>
      <c r="O51" s="668"/>
      <c r="P51" s="681"/>
      <c r="Q51" s="669"/>
    </row>
    <row r="52" spans="1:17" ht="14.4" customHeight="1" x14ac:dyDescent="0.3">
      <c r="A52" s="664" t="s">
        <v>5519</v>
      </c>
      <c r="B52" s="665" t="s">
        <v>558</v>
      </c>
      <c r="C52" s="665" t="s">
        <v>5547</v>
      </c>
      <c r="D52" s="665" t="s">
        <v>5603</v>
      </c>
      <c r="E52" s="665" t="s">
        <v>5604</v>
      </c>
      <c r="F52" s="668">
        <v>6101</v>
      </c>
      <c r="G52" s="668">
        <v>0</v>
      </c>
      <c r="H52" s="665"/>
      <c r="I52" s="665">
        <v>0</v>
      </c>
      <c r="J52" s="668">
        <v>1</v>
      </c>
      <c r="K52" s="668">
        <v>0</v>
      </c>
      <c r="L52" s="665"/>
      <c r="M52" s="665">
        <v>0</v>
      </c>
      <c r="N52" s="668">
        <v>7616</v>
      </c>
      <c r="O52" s="668">
        <v>253866.20999999915</v>
      </c>
      <c r="P52" s="681"/>
      <c r="Q52" s="669">
        <v>33.333273371848627</v>
      </c>
    </row>
    <row r="53" spans="1:17" ht="14.4" customHeight="1" x14ac:dyDescent="0.3">
      <c r="A53" s="664" t="s">
        <v>5519</v>
      </c>
      <c r="B53" s="665" t="s">
        <v>558</v>
      </c>
      <c r="C53" s="665" t="s">
        <v>5547</v>
      </c>
      <c r="D53" s="665" t="s">
        <v>5605</v>
      </c>
      <c r="E53" s="665" t="s">
        <v>5606</v>
      </c>
      <c r="F53" s="668">
        <v>164</v>
      </c>
      <c r="G53" s="668">
        <v>17578</v>
      </c>
      <c r="H53" s="665">
        <v>1</v>
      </c>
      <c r="I53" s="665">
        <v>107.1829268292683</v>
      </c>
      <c r="J53" s="668">
        <v>173</v>
      </c>
      <c r="K53" s="668">
        <v>18684</v>
      </c>
      <c r="L53" s="665">
        <v>1.0629195585390829</v>
      </c>
      <c r="M53" s="665">
        <v>108</v>
      </c>
      <c r="N53" s="668">
        <v>215</v>
      </c>
      <c r="O53" s="668">
        <v>24940</v>
      </c>
      <c r="P53" s="681">
        <v>1.4188189782682898</v>
      </c>
      <c r="Q53" s="669">
        <v>116</v>
      </c>
    </row>
    <row r="54" spans="1:17" ht="14.4" customHeight="1" x14ac:dyDescent="0.3">
      <c r="A54" s="664" t="s">
        <v>5519</v>
      </c>
      <c r="B54" s="665" t="s">
        <v>558</v>
      </c>
      <c r="C54" s="665" t="s">
        <v>5547</v>
      </c>
      <c r="D54" s="665" t="s">
        <v>5607</v>
      </c>
      <c r="E54" s="665" t="s">
        <v>5608</v>
      </c>
      <c r="F54" s="668">
        <v>8</v>
      </c>
      <c r="G54" s="668">
        <v>284</v>
      </c>
      <c r="H54" s="665">
        <v>1</v>
      </c>
      <c r="I54" s="665">
        <v>35.5</v>
      </c>
      <c r="J54" s="668">
        <v>5</v>
      </c>
      <c r="K54" s="668">
        <v>180</v>
      </c>
      <c r="L54" s="665">
        <v>0.63380281690140849</v>
      </c>
      <c r="M54" s="665">
        <v>36</v>
      </c>
      <c r="N54" s="668">
        <v>4</v>
      </c>
      <c r="O54" s="668">
        <v>148</v>
      </c>
      <c r="P54" s="681">
        <v>0.52112676056338025</v>
      </c>
      <c r="Q54" s="669">
        <v>37</v>
      </c>
    </row>
    <row r="55" spans="1:17" ht="14.4" customHeight="1" x14ac:dyDescent="0.3">
      <c r="A55" s="664" t="s">
        <v>5519</v>
      </c>
      <c r="B55" s="665" t="s">
        <v>558</v>
      </c>
      <c r="C55" s="665" t="s">
        <v>5547</v>
      </c>
      <c r="D55" s="665" t="s">
        <v>5609</v>
      </c>
      <c r="E55" s="665" t="s">
        <v>5610</v>
      </c>
      <c r="F55" s="668">
        <v>194</v>
      </c>
      <c r="G55" s="668">
        <v>15841</v>
      </c>
      <c r="H55" s="665">
        <v>1</v>
      </c>
      <c r="I55" s="665">
        <v>81.654639175257728</v>
      </c>
      <c r="J55" s="668">
        <v>207</v>
      </c>
      <c r="K55" s="668">
        <v>16974</v>
      </c>
      <c r="L55" s="665">
        <v>1.0715232624203017</v>
      </c>
      <c r="M55" s="665">
        <v>82</v>
      </c>
      <c r="N55" s="668">
        <v>166</v>
      </c>
      <c r="O55" s="668">
        <v>14276</v>
      </c>
      <c r="P55" s="681">
        <v>0.90120573196136611</v>
      </c>
      <c r="Q55" s="669">
        <v>86</v>
      </c>
    </row>
    <row r="56" spans="1:17" ht="14.4" customHeight="1" x14ac:dyDescent="0.3">
      <c r="A56" s="664" t="s">
        <v>5519</v>
      </c>
      <c r="B56" s="665" t="s">
        <v>558</v>
      </c>
      <c r="C56" s="665" t="s">
        <v>5547</v>
      </c>
      <c r="D56" s="665" t="s">
        <v>5611</v>
      </c>
      <c r="E56" s="665" t="s">
        <v>5612</v>
      </c>
      <c r="F56" s="668">
        <v>106</v>
      </c>
      <c r="G56" s="668">
        <v>3244</v>
      </c>
      <c r="H56" s="665">
        <v>1</v>
      </c>
      <c r="I56" s="665">
        <v>30.60377358490566</v>
      </c>
      <c r="J56" s="668">
        <v>114</v>
      </c>
      <c r="K56" s="668">
        <v>3534</v>
      </c>
      <c r="L56" s="665">
        <v>1.0893958076448829</v>
      </c>
      <c r="M56" s="665">
        <v>31</v>
      </c>
      <c r="N56" s="668">
        <v>62</v>
      </c>
      <c r="O56" s="668">
        <v>1984</v>
      </c>
      <c r="P56" s="681">
        <v>0.61159062885326754</v>
      </c>
      <c r="Q56" s="669">
        <v>32</v>
      </c>
    </row>
    <row r="57" spans="1:17" ht="14.4" customHeight="1" x14ac:dyDescent="0.3">
      <c r="A57" s="664" t="s">
        <v>5519</v>
      </c>
      <c r="B57" s="665" t="s">
        <v>558</v>
      </c>
      <c r="C57" s="665" t="s">
        <v>5547</v>
      </c>
      <c r="D57" s="665" t="s">
        <v>5613</v>
      </c>
      <c r="E57" s="665" t="s">
        <v>5614</v>
      </c>
      <c r="F57" s="668">
        <v>16</v>
      </c>
      <c r="G57" s="668">
        <v>0</v>
      </c>
      <c r="H57" s="665"/>
      <c r="I57" s="665">
        <v>0</v>
      </c>
      <c r="J57" s="668"/>
      <c r="K57" s="668"/>
      <c r="L57" s="665"/>
      <c r="M57" s="665"/>
      <c r="N57" s="668">
        <v>8</v>
      </c>
      <c r="O57" s="668">
        <v>0</v>
      </c>
      <c r="P57" s="681"/>
      <c r="Q57" s="669">
        <v>0</v>
      </c>
    </row>
    <row r="58" spans="1:17" ht="14.4" customHeight="1" x14ac:dyDescent="0.3">
      <c r="A58" s="664" t="s">
        <v>5519</v>
      </c>
      <c r="B58" s="665" t="s">
        <v>558</v>
      </c>
      <c r="C58" s="665" t="s">
        <v>5547</v>
      </c>
      <c r="D58" s="665" t="s">
        <v>5615</v>
      </c>
      <c r="E58" s="665" t="s">
        <v>5616</v>
      </c>
      <c r="F58" s="668">
        <v>89</v>
      </c>
      <c r="G58" s="668">
        <v>27389</v>
      </c>
      <c r="H58" s="665">
        <v>1</v>
      </c>
      <c r="I58" s="665">
        <v>307.74157303370788</v>
      </c>
      <c r="J58" s="668">
        <v>35</v>
      </c>
      <c r="K58" s="668">
        <v>13440</v>
      </c>
      <c r="L58" s="665">
        <v>0.4907079484464566</v>
      </c>
      <c r="M58" s="665">
        <v>384</v>
      </c>
      <c r="N58" s="668">
        <v>39</v>
      </c>
      <c r="O58" s="668">
        <v>15366</v>
      </c>
      <c r="P58" s="681">
        <v>0.56102814998722117</v>
      </c>
      <c r="Q58" s="669">
        <v>394</v>
      </c>
    </row>
    <row r="59" spans="1:17" ht="14.4" customHeight="1" x14ac:dyDescent="0.3">
      <c r="A59" s="664" t="s">
        <v>5519</v>
      </c>
      <c r="B59" s="665" t="s">
        <v>558</v>
      </c>
      <c r="C59" s="665" t="s">
        <v>5547</v>
      </c>
      <c r="D59" s="665" t="s">
        <v>5617</v>
      </c>
      <c r="E59" s="665" t="s">
        <v>5580</v>
      </c>
      <c r="F59" s="668"/>
      <c r="G59" s="668"/>
      <c r="H59" s="665"/>
      <c r="I59" s="665"/>
      <c r="J59" s="668">
        <v>1</v>
      </c>
      <c r="K59" s="668">
        <v>675</v>
      </c>
      <c r="L59" s="665"/>
      <c r="M59" s="665">
        <v>675</v>
      </c>
      <c r="N59" s="668">
        <v>1</v>
      </c>
      <c r="O59" s="668">
        <v>688</v>
      </c>
      <c r="P59" s="681"/>
      <c r="Q59" s="669">
        <v>688</v>
      </c>
    </row>
    <row r="60" spans="1:17" ht="14.4" customHeight="1" x14ac:dyDescent="0.3">
      <c r="A60" s="664" t="s">
        <v>5519</v>
      </c>
      <c r="B60" s="665" t="s">
        <v>558</v>
      </c>
      <c r="C60" s="665" t="s">
        <v>5547</v>
      </c>
      <c r="D60" s="665" t="s">
        <v>5618</v>
      </c>
      <c r="E60" s="665" t="s">
        <v>5619</v>
      </c>
      <c r="F60" s="668">
        <v>62</v>
      </c>
      <c r="G60" s="668">
        <v>8068</v>
      </c>
      <c r="H60" s="665">
        <v>1</v>
      </c>
      <c r="I60" s="665">
        <v>130.12903225806451</v>
      </c>
      <c r="J60" s="668">
        <v>40</v>
      </c>
      <c r="K60" s="668">
        <v>6320</v>
      </c>
      <c r="L60" s="665">
        <v>0.78334159643034207</v>
      </c>
      <c r="M60" s="665">
        <v>158</v>
      </c>
      <c r="N60" s="668">
        <v>55</v>
      </c>
      <c r="O60" s="668">
        <v>8910</v>
      </c>
      <c r="P60" s="681">
        <v>1.1043629152206247</v>
      </c>
      <c r="Q60" s="669">
        <v>162</v>
      </c>
    </row>
    <row r="61" spans="1:17" ht="14.4" customHeight="1" x14ac:dyDescent="0.3">
      <c r="A61" s="664" t="s">
        <v>5519</v>
      </c>
      <c r="B61" s="665" t="s">
        <v>558</v>
      </c>
      <c r="C61" s="665" t="s">
        <v>5547</v>
      </c>
      <c r="D61" s="665" t="s">
        <v>5620</v>
      </c>
      <c r="E61" s="665" t="s">
        <v>5621</v>
      </c>
      <c r="F61" s="668"/>
      <c r="G61" s="668"/>
      <c r="H61" s="665"/>
      <c r="I61" s="665"/>
      <c r="J61" s="668"/>
      <c r="K61" s="668"/>
      <c r="L61" s="665"/>
      <c r="M61" s="665"/>
      <c r="N61" s="668">
        <v>2</v>
      </c>
      <c r="O61" s="668">
        <v>118</v>
      </c>
      <c r="P61" s="681"/>
      <c r="Q61" s="669">
        <v>59</v>
      </c>
    </row>
    <row r="62" spans="1:17" ht="14.4" customHeight="1" x14ac:dyDescent="0.3">
      <c r="A62" s="664" t="s">
        <v>5519</v>
      </c>
      <c r="B62" s="665" t="s">
        <v>558</v>
      </c>
      <c r="C62" s="665" t="s">
        <v>5547</v>
      </c>
      <c r="D62" s="665" t="s">
        <v>5622</v>
      </c>
      <c r="E62" s="665" t="s">
        <v>5623</v>
      </c>
      <c r="F62" s="668"/>
      <c r="G62" s="668"/>
      <c r="H62" s="665"/>
      <c r="I62" s="665"/>
      <c r="J62" s="668">
        <v>1</v>
      </c>
      <c r="K62" s="668">
        <v>436</v>
      </c>
      <c r="L62" s="665"/>
      <c r="M62" s="665">
        <v>436</v>
      </c>
      <c r="N62" s="668"/>
      <c r="O62" s="668"/>
      <c r="P62" s="681"/>
      <c r="Q62" s="669"/>
    </row>
    <row r="63" spans="1:17" ht="14.4" customHeight="1" x14ac:dyDescent="0.3">
      <c r="A63" s="664" t="s">
        <v>5519</v>
      </c>
      <c r="B63" s="665" t="s">
        <v>558</v>
      </c>
      <c r="C63" s="665" t="s">
        <v>5547</v>
      </c>
      <c r="D63" s="665" t="s">
        <v>5624</v>
      </c>
      <c r="E63" s="665" t="s">
        <v>5625</v>
      </c>
      <c r="F63" s="668">
        <v>711</v>
      </c>
      <c r="G63" s="668">
        <v>165902</v>
      </c>
      <c r="H63" s="665">
        <v>1</v>
      </c>
      <c r="I63" s="665">
        <v>233.33614627285513</v>
      </c>
      <c r="J63" s="668">
        <v>828</v>
      </c>
      <c r="K63" s="668">
        <v>194580</v>
      </c>
      <c r="L63" s="665">
        <v>1.1728610866656219</v>
      </c>
      <c r="M63" s="665">
        <v>235</v>
      </c>
      <c r="N63" s="668">
        <v>662</v>
      </c>
      <c r="O63" s="668">
        <v>166162</v>
      </c>
      <c r="P63" s="681">
        <v>1.001567190268954</v>
      </c>
      <c r="Q63" s="669">
        <v>251</v>
      </c>
    </row>
    <row r="64" spans="1:17" ht="14.4" customHeight="1" x14ac:dyDescent="0.3">
      <c r="A64" s="664" t="s">
        <v>5519</v>
      </c>
      <c r="B64" s="665" t="s">
        <v>558</v>
      </c>
      <c r="C64" s="665" t="s">
        <v>5547</v>
      </c>
      <c r="D64" s="665" t="s">
        <v>5626</v>
      </c>
      <c r="E64" s="665" t="s">
        <v>5627</v>
      </c>
      <c r="F64" s="668">
        <v>4</v>
      </c>
      <c r="G64" s="668">
        <v>449</v>
      </c>
      <c r="H64" s="665">
        <v>1</v>
      </c>
      <c r="I64" s="665">
        <v>112.25</v>
      </c>
      <c r="J64" s="668">
        <v>5</v>
      </c>
      <c r="K64" s="668">
        <v>570</v>
      </c>
      <c r="L64" s="665">
        <v>1.269487750556793</v>
      </c>
      <c r="M64" s="665">
        <v>114</v>
      </c>
      <c r="N64" s="668">
        <v>3</v>
      </c>
      <c r="O64" s="668">
        <v>360</v>
      </c>
      <c r="P64" s="681">
        <v>0.80178173719376389</v>
      </c>
      <c r="Q64" s="669">
        <v>120</v>
      </c>
    </row>
    <row r="65" spans="1:17" ht="14.4" customHeight="1" x14ac:dyDescent="0.3">
      <c r="A65" s="664" t="s">
        <v>5519</v>
      </c>
      <c r="B65" s="665" t="s">
        <v>558</v>
      </c>
      <c r="C65" s="665" t="s">
        <v>5547</v>
      </c>
      <c r="D65" s="665" t="s">
        <v>5628</v>
      </c>
      <c r="E65" s="665" t="s">
        <v>5629</v>
      </c>
      <c r="F65" s="668"/>
      <c r="G65" s="668"/>
      <c r="H65" s="665"/>
      <c r="I65" s="665"/>
      <c r="J65" s="668">
        <v>3</v>
      </c>
      <c r="K65" s="668">
        <v>2112</v>
      </c>
      <c r="L65" s="665"/>
      <c r="M65" s="665">
        <v>704</v>
      </c>
      <c r="N65" s="668">
        <v>1</v>
      </c>
      <c r="O65" s="668">
        <v>721</v>
      </c>
      <c r="P65" s="681"/>
      <c r="Q65" s="669">
        <v>721</v>
      </c>
    </row>
    <row r="66" spans="1:17" ht="14.4" customHeight="1" x14ac:dyDescent="0.3">
      <c r="A66" s="664" t="s">
        <v>5519</v>
      </c>
      <c r="B66" s="665" t="s">
        <v>558</v>
      </c>
      <c r="C66" s="665" t="s">
        <v>5547</v>
      </c>
      <c r="D66" s="665" t="s">
        <v>5630</v>
      </c>
      <c r="E66" s="665" t="s">
        <v>5631</v>
      </c>
      <c r="F66" s="668">
        <v>12</v>
      </c>
      <c r="G66" s="668">
        <v>4132</v>
      </c>
      <c r="H66" s="665">
        <v>1</v>
      </c>
      <c r="I66" s="665">
        <v>344.33333333333331</v>
      </c>
      <c r="J66" s="668"/>
      <c r="K66" s="668"/>
      <c r="L66" s="665"/>
      <c r="M66" s="665"/>
      <c r="N66" s="668"/>
      <c r="O66" s="668"/>
      <c r="P66" s="681"/>
      <c r="Q66" s="669"/>
    </row>
    <row r="67" spans="1:17" ht="14.4" customHeight="1" x14ac:dyDescent="0.3">
      <c r="A67" s="664" t="s">
        <v>5519</v>
      </c>
      <c r="B67" s="665" t="s">
        <v>558</v>
      </c>
      <c r="C67" s="665" t="s">
        <v>5547</v>
      </c>
      <c r="D67" s="665" t="s">
        <v>5632</v>
      </c>
      <c r="E67" s="665" t="s">
        <v>5633</v>
      </c>
      <c r="F67" s="668">
        <v>1</v>
      </c>
      <c r="G67" s="668">
        <v>113</v>
      </c>
      <c r="H67" s="665">
        <v>1</v>
      </c>
      <c r="I67" s="665">
        <v>113</v>
      </c>
      <c r="J67" s="668"/>
      <c r="K67" s="668"/>
      <c r="L67" s="665"/>
      <c r="M67" s="665"/>
      <c r="N67" s="668"/>
      <c r="O67" s="668"/>
      <c r="P67" s="681"/>
      <c r="Q67" s="669"/>
    </row>
    <row r="68" spans="1:17" ht="14.4" customHeight="1" x14ac:dyDescent="0.3">
      <c r="A68" s="664" t="s">
        <v>5519</v>
      </c>
      <c r="B68" s="665" t="s">
        <v>558</v>
      </c>
      <c r="C68" s="665" t="s">
        <v>5547</v>
      </c>
      <c r="D68" s="665" t="s">
        <v>5634</v>
      </c>
      <c r="E68" s="665" t="s">
        <v>5635</v>
      </c>
      <c r="F68" s="668">
        <v>18</v>
      </c>
      <c r="G68" s="668">
        <v>2134</v>
      </c>
      <c r="H68" s="665">
        <v>1</v>
      </c>
      <c r="I68" s="665">
        <v>118.55555555555556</v>
      </c>
      <c r="J68" s="668">
        <v>4</v>
      </c>
      <c r="K68" s="668">
        <v>480</v>
      </c>
      <c r="L68" s="665">
        <v>0.22492970946579194</v>
      </c>
      <c r="M68" s="665">
        <v>120</v>
      </c>
      <c r="N68" s="668">
        <v>5</v>
      </c>
      <c r="O68" s="668">
        <v>615</v>
      </c>
      <c r="P68" s="681">
        <v>0.2881911902530459</v>
      </c>
      <c r="Q68" s="669">
        <v>123</v>
      </c>
    </row>
    <row r="69" spans="1:17" ht="14.4" customHeight="1" x14ac:dyDescent="0.3">
      <c r="A69" s="664" t="s">
        <v>5519</v>
      </c>
      <c r="B69" s="665" t="s">
        <v>558</v>
      </c>
      <c r="C69" s="665" t="s">
        <v>5547</v>
      </c>
      <c r="D69" s="665" t="s">
        <v>5636</v>
      </c>
      <c r="E69" s="665" t="s">
        <v>5637</v>
      </c>
      <c r="F69" s="668">
        <v>7</v>
      </c>
      <c r="G69" s="668">
        <v>398</v>
      </c>
      <c r="H69" s="665">
        <v>1</v>
      </c>
      <c r="I69" s="665">
        <v>56.857142857142854</v>
      </c>
      <c r="J69" s="668">
        <v>1</v>
      </c>
      <c r="K69" s="668">
        <v>57</v>
      </c>
      <c r="L69" s="665">
        <v>0.14321608040201006</v>
      </c>
      <c r="M69" s="665">
        <v>57</v>
      </c>
      <c r="N69" s="668">
        <v>1</v>
      </c>
      <c r="O69" s="668">
        <v>59</v>
      </c>
      <c r="P69" s="681">
        <v>0.14824120603015076</v>
      </c>
      <c r="Q69" s="669">
        <v>59</v>
      </c>
    </row>
    <row r="70" spans="1:17" ht="14.4" customHeight="1" x14ac:dyDescent="0.3">
      <c r="A70" s="664" t="s">
        <v>5519</v>
      </c>
      <c r="B70" s="665" t="s">
        <v>558</v>
      </c>
      <c r="C70" s="665" t="s">
        <v>5547</v>
      </c>
      <c r="D70" s="665" t="s">
        <v>5638</v>
      </c>
      <c r="E70" s="665" t="s">
        <v>5639</v>
      </c>
      <c r="F70" s="668">
        <v>15</v>
      </c>
      <c r="G70" s="668">
        <v>2667</v>
      </c>
      <c r="H70" s="665">
        <v>1</v>
      </c>
      <c r="I70" s="665">
        <v>177.8</v>
      </c>
      <c r="J70" s="668">
        <v>12</v>
      </c>
      <c r="K70" s="668">
        <v>2148</v>
      </c>
      <c r="L70" s="665">
        <v>0.8053993250843644</v>
      </c>
      <c r="M70" s="665">
        <v>179</v>
      </c>
      <c r="N70" s="668">
        <v>5</v>
      </c>
      <c r="O70" s="668">
        <v>915</v>
      </c>
      <c r="P70" s="681">
        <v>0.34308211473565803</v>
      </c>
      <c r="Q70" s="669">
        <v>183</v>
      </c>
    </row>
    <row r="71" spans="1:17" ht="14.4" customHeight="1" x14ac:dyDescent="0.3">
      <c r="A71" s="664" t="s">
        <v>5519</v>
      </c>
      <c r="B71" s="665" t="s">
        <v>558</v>
      </c>
      <c r="C71" s="665" t="s">
        <v>5547</v>
      </c>
      <c r="D71" s="665" t="s">
        <v>5640</v>
      </c>
      <c r="E71" s="665" t="s">
        <v>5641</v>
      </c>
      <c r="F71" s="668"/>
      <c r="G71" s="668"/>
      <c r="H71" s="665"/>
      <c r="I71" s="665"/>
      <c r="J71" s="668">
        <v>1</v>
      </c>
      <c r="K71" s="668">
        <v>635</v>
      </c>
      <c r="L71" s="665"/>
      <c r="M71" s="665">
        <v>635</v>
      </c>
      <c r="N71" s="668">
        <v>1</v>
      </c>
      <c r="O71" s="668">
        <v>648</v>
      </c>
      <c r="P71" s="681"/>
      <c r="Q71" s="669">
        <v>648</v>
      </c>
    </row>
    <row r="72" spans="1:17" ht="14.4" customHeight="1" x14ac:dyDescent="0.3">
      <c r="A72" s="664" t="s">
        <v>5519</v>
      </c>
      <c r="B72" s="665" t="s">
        <v>558</v>
      </c>
      <c r="C72" s="665" t="s">
        <v>5547</v>
      </c>
      <c r="D72" s="665" t="s">
        <v>5642</v>
      </c>
      <c r="E72" s="665" t="s">
        <v>5643</v>
      </c>
      <c r="F72" s="668">
        <v>21</v>
      </c>
      <c r="G72" s="668">
        <v>6212</v>
      </c>
      <c r="H72" s="665">
        <v>1</v>
      </c>
      <c r="I72" s="665">
        <v>295.8095238095238</v>
      </c>
      <c r="J72" s="668">
        <v>12</v>
      </c>
      <c r="K72" s="668">
        <v>3732</v>
      </c>
      <c r="L72" s="665">
        <v>0.60077269800386346</v>
      </c>
      <c r="M72" s="665">
        <v>311</v>
      </c>
      <c r="N72" s="668">
        <v>10</v>
      </c>
      <c r="O72" s="668">
        <v>3190</v>
      </c>
      <c r="P72" s="681">
        <v>0.51352221506761109</v>
      </c>
      <c r="Q72" s="669">
        <v>319</v>
      </c>
    </row>
    <row r="73" spans="1:17" ht="14.4" customHeight="1" x14ac:dyDescent="0.3">
      <c r="A73" s="664" t="s">
        <v>5519</v>
      </c>
      <c r="B73" s="665" t="s">
        <v>558</v>
      </c>
      <c r="C73" s="665" t="s">
        <v>5547</v>
      </c>
      <c r="D73" s="665" t="s">
        <v>5644</v>
      </c>
      <c r="E73" s="665" t="s">
        <v>5645</v>
      </c>
      <c r="F73" s="668">
        <v>10</v>
      </c>
      <c r="G73" s="668">
        <v>4810</v>
      </c>
      <c r="H73" s="665">
        <v>1</v>
      </c>
      <c r="I73" s="665">
        <v>481</v>
      </c>
      <c r="J73" s="668">
        <v>4</v>
      </c>
      <c r="K73" s="668">
        <v>1948</v>
      </c>
      <c r="L73" s="665">
        <v>0.40498960498960501</v>
      </c>
      <c r="M73" s="665">
        <v>487</v>
      </c>
      <c r="N73" s="668">
        <v>6</v>
      </c>
      <c r="O73" s="668">
        <v>3000</v>
      </c>
      <c r="P73" s="681">
        <v>0.62370062370062374</v>
      </c>
      <c r="Q73" s="669">
        <v>500</v>
      </c>
    </row>
    <row r="74" spans="1:17" ht="14.4" customHeight="1" x14ac:dyDescent="0.3">
      <c r="A74" s="664" t="s">
        <v>5519</v>
      </c>
      <c r="B74" s="665" t="s">
        <v>558</v>
      </c>
      <c r="C74" s="665" t="s">
        <v>5547</v>
      </c>
      <c r="D74" s="665" t="s">
        <v>5646</v>
      </c>
      <c r="E74" s="665" t="s">
        <v>5647</v>
      </c>
      <c r="F74" s="668">
        <v>3</v>
      </c>
      <c r="G74" s="668">
        <v>375</v>
      </c>
      <c r="H74" s="665">
        <v>1</v>
      </c>
      <c r="I74" s="665">
        <v>125</v>
      </c>
      <c r="J74" s="668">
        <v>2</v>
      </c>
      <c r="K74" s="668">
        <v>252</v>
      </c>
      <c r="L74" s="665">
        <v>0.67200000000000004</v>
      </c>
      <c r="M74" s="665">
        <v>126</v>
      </c>
      <c r="N74" s="668">
        <v>2</v>
      </c>
      <c r="O74" s="668">
        <v>264</v>
      </c>
      <c r="P74" s="681">
        <v>0.70399999999999996</v>
      </c>
      <c r="Q74" s="669">
        <v>132</v>
      </c>
    </row>
    <row r="75" spans="1:17" ht="14.4" customHeight="1" x14ac:dyDescent="0.3">
      <c r="A75" s="664" t="s">
        <v>5519</v>
      </c>
      <c r="B75" s="665" t="s">
        <v>558</v>
      </c>
      <c r="C75" s="665" t="s">
        <v>5547</v>
      </c>
      <c r="D75" s="665" t="s">
        <v>5648</v>
      </c>
      <c r="E75" s="665" t="s">
        <v>5649</v>
      </c>
      <c r="F75" s="668">
        <v>259</v>
      </c>
      <c r="G75" s="668">
        <v>28545</v>
      </c>
      <c r="H75" s="665">
        <v>1</v>
      </c>
      <c r="I75" s="665">
        <v>110.21235521235521</v>
      </c>
      <c r="J75" s="668">
        <v>279</v>
      </c>
      <c r="K75" s="668">
        <v>30969</v>
      </c>
      <c r="L75" s="665">
        <v>1.0849185496584342</v>
      </c>
      <c r="M75" s="665">
        <v>111</v>
      </c>
      <c r="N75" s="668">
        <v>349</v>
      </c>
      <c r="O75" s="668">
        <v>40135</v>
      </c>
      <c r="P75" s="681">
        <v>1.4060255736556315</v>
      </c>
      <c r="Q75" s="669">
        <v>115</v>
      </c>
    </row>
    <row r="76" spans="1:17" ht="14.4" customHeight="1" x14ac:dyDescent="0.3">
      <c r="A76" s="664" t="s">
        <v>5519</v>
      </c>
      <c r="B76" s="665" t="s">
        <v>558</v>
      </c>
      <c r="C76" s="665" t="s">
        <v>5547</v>
      </c>
      <c r="D76" s="665" t="s">
        <v>5650</v>
      </c>
      <c r="E76" s="665" t="s">
        <v>5651</v>
      </c>
      <c r="F76" s="668">
        <v>6</v>
      </c>
      <c r="G76" s="668">
        <v>690</v>
      </c>
      <c r="H76" s="665">
        <v>1</v>
      </c>
      <c r="I76" s="665">
        <v>115</v>
      </c>
      <c r="J76" s="668">
        <v>3</v>
      </c>
      <c r="K76" s="668">
        <v>348</v>
      </c>
      <c r="L76" s="665">
        <v>0.5043478260869565</v>
      </c>
      <c r="M76" s="665">
        <v>116</v>
      </c>
      <c r="N76" s="668">
        <v>3</v>
      </c>
      <c r="O76" s="668">
        <v>360</v>
      </c>
      <c r="P76" s="681">
        <v>0.52173913043478259</v>
      </c>
      <c r="Q76" s="669">
        <v>120</v>
      </c>
    </row>
    <row r="77" spans="1:17" ht="14.4" customHeight="1" x14ac:dyDescent="0.3">
      <c r="A77" s="664" t="s">
        <v>5519</v>
      </c>
      <c r="B77" s="665" t="s">
        <v>558</v>
      </c>
      <c r="C77" s="665" t="s">
        <v>5547</v>
      </c>
      <c r="D77" s="665" t="s">
        <v>5652</v>
      </c>
      <c r="E77" s="665" t="s">
        <v>5653</v>
      </c>
      <c r="F77" s="668">
        <v>1</v>
      </c>
      <c r="G77" s="668">
        <v>113</v>
      </c>
      <c r="H77" s="665">
        <v>1</v>
      </c>
      <c r="I77" s="665">
        <v>113</v>
      </c>
      <c r="J77" s="668"/>
      <c r="K77" s="668"/>
      <c r="L77" s="665"/>
      <c r="M77" s="665"/>
      <c r="N77" s="668">
        <v>1</v>
      </c>
      <c r="O77" s="668">
        <v>120</v>
      </c>
      <c r="P77" s="681">
        <v>1.0619469026548674</v>
      </c>
      <c r="Q77" s="669">
        <v>120</v>
      </c>
    </row>
    <row r="78" spans="1:17" ht="14.4" customHeight="1" x14ac:dyDescent="0.3">
      <c r="A78" s="664" t="s">
        <v>5519</v>
      </c>
      <c r="B78" s="665" t="s">
        <v>558</v>
      </c>
      <c r="C78" s="665" t="s">
        <v>5547</v>
      </c>
      <c r="D78" s="665" t="s">
        <v>5654</v>
      </c>
      <c r="E78" s="665" t="s">
        <v>5655</v>
      </c>
      <c r="F78" s="668">
        <v>5</v>
      </c>
      <c r="G78" s="668">
        <v>2960</v>
      </c>
      <c r="H78" s="665">
        <v>1</v>
      </c>
      <c r="I78" s="665">
        <v>592</v>
      </c>
      <c r="J78" s="668">
        <v>2</v>
      </c>
      <c r="K78" s="668">
        <v>1188</v>
      </c>
      <c r="L78" s="665">
        <v>0.40135135135135136</v>
      </c>
      <c r="M78" s="665">
        <v>594</v>
      </c>
      <c r="N78" s="668">
        <v>3</v>
      </c>
      <c r="O78" s="668">
        <v>1830</v>
      </c>
      <c r="P78" s="681">
        <v>0.6182432432432432</v>
      </c>
      <c r="Q78" s="669">
        <v>610</v>
      </c>
    </row>
    <row r="79" spans="1:17" ht="14.4" customHeight="1" x14ac:dyDescent="0.3">
      <c r="A79" s="664" t="s">
        <v>5519</v>
      </c>
      <c r="B79" s="665" t="s">
        <v>558</v>
      </c>
      <c r="C79" s="665" t="s">
        <v>5547</v>
      </c>
      <c r="D79" s="665" t="s">
        <v>5656</v>
      </c>
      <c r="E79" s="665" t="s">
        <v>5657</v>
      </c>
      <c r="F79" s="668">
        <v>6</v>
      </c>
      <c r="G79" s="668">
        <v>5583</v>
      </c>
      <c r="H79" s="665">
        <v>1</v>
      </c>
      <c r="I79" s="665">
        <v>930.5</v>
      </c>
      <c r="J79" s="668">
        <v>6</v>
      </c>
      <c r="K79" s="668">
        <v>5610</v>
      </c>
      <c r="L79" s="665">
        <v>1.0048361096184848</v>
      </c>
      <c r="M79" s="665">
        <v>935</v>
      </c>
      <c r="N79" s="668">
        <v>1</v>
      </c>
      <c r="O79" s="668">
        <v>948</v>
      </c>
      <c r="P79" s="681">
        <v>0.16980118216012896</v>
      </c>
      <c r="Q79" s="669">
        <v>948</v>
      </c>
    </row>
    <row r="80" spans="1:17" ht="14.4" customHeight="1" x14ac:dyDescent="0.3">
      <c r="A80" s="664" t="s">
        <v>5519</v>
      </c>
      <c r="B80" s="665" t="s">
        <v>558</v>
      </c>
      <c r="C80" s="665" t="s">
        <v>5547</v>
      </c>
      <c r="D80" s="665" t="s">
        <v>5658</v>
      </c>
      <c r="E80" s="665" t="s">
        <v>5659</v>
      </c>
      <c r="F80" s="668">
        <v>135</v>
      </c>
      <c r="G80" s="668">
        <v>30021</v>
      </c>
      <c r="H80" s="665">
        <v>1</v>
      </c>
      <c r="I80" s="665">
        <v>222.37777777777777</v>
      </c>
      <c r="J80" s="668">
        <v>110</v>
      </c>
      <c r="K80" s="668">
        <v>24530</v>
      </c>
      <c r="L80" s="665">
        <v>0.81709470037640319</v>
      </c>
      <c r="M80" s="665">
        <v>223</v>
      </c>
      <c r="N80" s="668">
        <v>134</v>
      </c>
      <c r="O80" s="668">
        <v>30418</v>
      </c>
      <c r="P80" s="681">
        <v>1.0132240764797975</v>
      </c>
      <c r="Q80" s="669">
        <v>227</v>
      </c>
    </row>
    <row r="81" spans="1:17" ht="14.4" customHeight="1" x14ac:dyDescent="0.3">
      <c r="A81" s="664" t="s">
        <v>5519</v>
      </c>
      <c r="B81" s="665" t="s">
        <v>558</v>
      </c>
      <c r="C81" s="665" t="s">
        <v>5547</v>
      </c>
      <c r="D81" s="665" t="s">
        <v>5660</v>
      </c>
      <c r="E81" s="665" t="s">
        <v>5661</v>
      </c>
      <c r="F81" s="668">
        <v>1</v>
      </c>
      <c r="G81" s="668">
        <v>851</v>
      </c>
      <c r="H81" s="665">
        <v>1</v>
      </c>
      <c r="I81" s="665">
        <v>851</v>
      </c>
      <c r="J81" s="668"/>
      <c r="K81" s="668"/>
      <c r="L81" s="665"/>
      <c r="M81" s="665"/>
      <c r="N81" s="668"/>
      <c r="O81" s="668"/>
      <c r="P81" s="681"/>
      <c r="Q81" s="669"/>
    </row>
    <row r="82" spans="1:17" ht="14.4" customHeight="1" x14ac:dyDescent="0.3">
      <c r="A82" s="664" t="s">
        <v>5519</v>
      </c>
      <c r="B82" s="665" t="s">
        <v>558</v>
      </c>
      <c r="C82" s="665" t="s">
        <v>5547</v>
      </c>
      <c r="D82" s="665" t="s">
        <v>5662</v>
      </c>
      <c r="E82" s="665" t="s">
        <v>5663</v>
      </c>
      <c r="F82" s="668">
        <v>5</v>
      </c>
      <c r="G82" s="668">
        <v>408</v>
      </c>
      <c r="H82" s="665">
        <v>1</v>
      </c>
      <c r="I82" s="665">
        <v>81.599999999999994</v>
      </c>
      <c r="J82" s="668">
        <v>3</v>
      </c>
      <c r="K82" s="668">
        <v>246</v>
      </c>
      <c r="L82" s="665">
        <v>0.6029411764705882</v>
      </c>
      <c r="M82" s="665">
        <v>82</v>
      </c>
      <c r="N82" s="668">
        <v>6</v>
      </c>
      <c r="O82" s="668">
        <v>516</v>
      </c>
      <c r="P82" s="681">
        <v>1.2647058823529411</v>
      </c>
      <c r="Q82" s="669">
        <v>86</v>
      </c>
    </row>
    <row r="83" spans="1:17" ht="14.4" customHeight="1" x14ac:dyDescent="0.3">
      <c r="A83" s="664" t="s">
        <v>5519</v>
      </c>
      <c r="B83" s="665" t="s">
        <v>558</v>
      </c>
      <c r="C83" s="665" t="s">
        <v>5547</v>
      </c>
      <c r="D83" s="665" t="s">
        <v>5664</v>
      </c>
      <c r="E83" s="665" t="s">
        <v>5665</v>
      </c>
      <c r="F83" s="668">
        <v>24</v>
      </c>
      <c r="G83" s="668">
        <v>7982</v>
      </c>
      <c r="H83" s="665">
        <v>1</v>
      </c>
      <c r="I83" s="665">
        <v>332.58333333333331</v>
      </c>
      <c r="J83" s="668">
        <v>8</v>
      </c>
      <c r="K83" s="668">
        <v>3112</v>
      </c>
      <c r="L83" s="665">
        <v>0.38987722375344525</v>
      </c>
      <c r="M83" s="665">
        <v>389</v>
      </c>
      <c r="N83" s="668">
        <v>7</v>
      </c>
      <c r="O83" s="668">
        <v>2793</v>
      </c>
      <c r="P83" s="681">
        <v>0.34991230268103235</v>
      </c>
      <c r="Q83" s="669">
        <v>399</v>
      </c>
    </row>
    <row r="84" spans="1:17" ht="14.4" customHeight="1" x14ac:dyDescent="0.3">
      <c r="A84" s="664" t="s">
        <v>5519</v>
      </c>
      <c r="B84" s="665" t="s">
        <v>558</v>
      </c>
      <c r="C84" s="665" t="s">
        <v>5547</v>
      </c>
      <c r="D84" s="665" t="s">
        <v>5666</v>
      </c>
      <c r="E84" s="665" t="s">
        <v>5667</v>
      </c>
      <c r="F84" s="668">
        <v>3</v>
      </c>
      <c r="G84" s="668">
        <v>933</v>
      </c>
      <c r="H84" s="665">
        <v>1</v>
      </c>
      <c r="I84" s="665">
        <v>311</v>
      </c>
      <c r="J84" s="668"/>
      <c r="K84" s="668"/>
      <c r="L84" s="665"/>
      <c r="M84" s="665"/>
      <c r="N84" s="668"/>
      <c r="O84" s="668"/>
      <c r="P84" s="681"/>
      <c r="Q84" s="669"/>
    </row>
    <row r="85" spans="1:17" ht="14.4" customHeight="1" x14ac:dyDescent="0.3">
      <c r="A85" s="664" t="s">
        <v>5519</v>
      </c>
      <c r="B85" s="665" t="s">
        <v>558</v>
      </c>
      <c r="C85" s="665" t="s">
        <v>5547</v>
      </c>
      <c r="D85" s="665" t="s">
        <v>5668</v>
      </c>
      <c r="E85" s="665" t="s">
        <v>5669</v>
      </c>
      <c r="F85" s="668">
        <v>1</v>
      </c>
      <c r="G85" s="668">
        <v>994</v>
      </c>
      <c r="H85" s="665">
        <v>1</v>
      </c>
      <c r="I85" s="665">
        <v>994</v>
      </c>
      <c r="J85" s="668"/>
      <c r="K85" s="668"/>
      <c r="L85" s="665"/>
      <c r="M85" s="665"/>
      <c r="N85" s="668">
        <v>1</v>
      </c>
      <c r="O85" s="668">
        <v>1033</v>
      </c>
      <c r="P85" s="681">
        <v>1.0392354124748491</v>
      </c>
      <c r="Q85" s="669">
        <v>1033</v>
      </c>
    </row>
    <row r="86" spans="1:17" ht="14.4" customHeight="1" x14ac:dyDescent="0.3">
      <c r="A86" s="664" t="s">
        <v>5519</v>
      </c>
      <c r="B86" s="665" t="s">
        <v>558</v>
      </c>
      <c r="C86" s="665" t="s">
        <v>5547</v>
      </c>
      <c r="D86" s="665" t="s">
        <v>5670</v>
      </c>
      <c r="E86" s="665" t="s">
        <v>5671</v>
      </c>
      <c r="F86" s="668">
        <v>4</v>
      </c>
      <c r="G86" s="668">
        <v>448</v>
      </c>
      <c r="H86" s="665">
        <v>1</v>
      </c>
      <c r="I86" s="665">
        <v>112</v>
      </c>
      <c r="J86" s="668">
        <v>1</v>
      </c>
      <c r="K86" s="668">
        <v>114</v>
      </c>
      <c r="L86" s="665">
        <v>0.2544642857142857</v>
      </c>
      <c r="M86" s="665">
        <v>114</v>
      </c>
      <c r="N86" s="668">
        <v>2</v>
      </c>
      <c r="O86" s="668">
        <v>240</v>
      </c>
      <c r="P86" s="681">
        <v>0.5357142857142857</v>
      </c>
      <c r="Q86" s="669">
        <v>120</v>
      </c>
    </row>
    <row r="87" spans="1:17" ht="14.4" customHeight="1" x14ac:dyDescent="0.3">
      <c r="A87" s="664" t="s">
        <v>5519</v>
      </c>
      <c r="B87" s="665" t="s">
        <v>558</v>
      </c>
      <c r="C87" s="665" t="s">
        <v>5547</v>
      </c>
      <c r="D87" s="665" t="s">
        <v>5672</v>
      </c>
      <c r="E87" s="665" t="s">
        <v>5673</v>
      </c>
      <c r="F87" s="668">
        <v>1</v>
      </c>
      <c r="G87" s="668">
        <v>860</v>
      </c>
      <c r="H87" s="665">
        <v>1</v>
      </c>
      <c r="I87" s="665">
        <v>860</v>
      </c>
      <c r="J87" s="668"/>
      <c r="K87" s="668"/>
      <c r="L87" s="665"/>
      <c r="M87" s="665"/>
      <c r="N87" s="668"/>
      <c r="O87" s="668"/>
      <c r="P87" s="681"/>
      <c r="Q87" s="669"/>
    </row>
    <row r="88" spans="1:17" ht="14.4" customHeight="1" x14ac:dyDescent="0.3">
      <c r="A88" s="664" t="s">
        <v>5519</v>
      </c>
      <c r="B88" s="665" t="s">
        <v>558</v>
      </c>
      <c r="C88" s="665" t="s">
        <v>5547</v>
      </c>
      <c r="D88" s="665" t="s">
        <v>5674</v>
      </c>
      <c r="E88" s="665" t="s">
        <v>5675</v>
      </c>
      <c r="F88" s="668">
        <v>1</v>
      </c>
      <c r="G88" s="668">
        <v>1065</v>
      </c>
      <c r="H88" s="665">
        <v>1</v>
      </c>
      <c r="I88" s="665">
        <v>1065</v>
      </c>
      <c r="J88" s="668"/>
      <c r="K88" s="668"/>
      <c r="L88" s="665"/>
      <c r="M88" s="665"/>
      <c r="N88" s="668"/>
      <c r="O88" s="668"/>
      <c r="P88" s="681"/>
      <c r="Q88" s="669"/>
    </row>
    <row r="89" spans="1:17" ht="14.4" customHeight="1" x14ac:dyDescent="0.3">
      <c r="A89" s="664" t="s">
        <v>5519</v>
      </c>
      <c r="B89" s="665" t="s">
        <v>558</v>
      </c>
      <c r="C89" s="665" t="s">
        <v>5547</v>
      </c>
      <c r="D89" s="665" t="s">
        <v>5676</v>
      </c>
      <c r="E89" s="665" t="s">
        <v>5677</v>
      </c>
      <c r="F89" s="668">
        <v>1</v>
      </c>
      <c r="G89" s="668">
        <v>113</v>
      </c>
      <c r="H89" s="665">
        <v>1</v>
      </c>
      <c r="I89" s="665">
        <v>113</v>
      </c>
      <c r="J89" s="668"/>
      <c r="K89" s="668"/>
      <c r="L89" s="665"/>
      <c r="M89" s="665"/>
      <c r="N89" s="668">
        <v>2</v>
      </c>
      <c r="O89" s="668">
        <v>240</v>
      </c>
      <c r="P89" s="681">
        <v>2.1238938053097347</v>
      </c>
      <c r="Q89" s="669">
        <v>120</v>
      </c>
    </row>
    <row r="90" spans="1:17" ht="14.4" customHeight="1" x14ac:dyDescent="0.3">
      <c r="A90" s="664" t="s">
        <v>5519</v>
      </c>
      <c r="B90" s="665" t="s">
        <v>558</v>
      </c>
      <c r="C90" s="665" t="s">
        <v>5547</v>
      </c>
      <c r="D90" s="665" t="s">
        <v>5678</v>
      </c>
      <c r="E90" s="665" t="s">
        <v>5679</v>
      </c>
      <c r="F90" s="668"/>
      <c r="G90" s="668"/>
      <c r="H90" s="665"/>
      <c r="I90" s="665"/>
      <c r="J90" s="668"/>
      <c r="K90" s="668"/>
      <c r="L90" s="665"/>
      <c r="M90" s="665"/>
      <c r="N90" s="668">
        <v>1</v>
      </c>
      <c r="O90" s="668">
        <v>1369</v>
      </c>
      <c r="P90" s="681"/>
      <c r="Q90" s="669">
        <v>1369</v>
      </c>
    </row>
    <row r="91" spans="1:17" ht="14.4" customHeight="1" x14ac:dyDescent="0.3">
      <c r="A91" s="664" t="s">
        <v>5519</v>
      </c>
      <c r="B91" s="665" t="s">
        <v>558</v>
      </c>
      <c r="C91" s="665" t="s">
        <v>5547</v>
      </c>
      <c r="D91" s="665" t="s">
        <v>5680</v>
      </c>
      <c r="E91" s="665" t="s">
        <v>5681</v>
      </c>
      <c r="F91" s="668">
        <v>1</v>
      </c>
      <c r="G91" s="668">
        <v>828</v>
      </c>
      <c r="H91" s="665">
        <v>1</v>
      </c>
      <c r="I91" s="665">
        <v>828</v>
      </c>
      <c r="J91" s="668"/>
      <c r="K91" s="668"/>
      <c r="L91" s="665"/>
      <c r="M91" s="665"/>
      <c r="N91" s="668"/>
      <c r="O91" s="668"/>
      <c r="P91" s="681"/>
      <c r="Q91" s="669"/>
    </row>
    <row r="92" spans="1:17" ht="14.4" customHeight="1" x14ac:dyDescent="0.3">
      <c r="A92" s="664" t="s">
        <v>5519</v>
      </c>
      <c r="B92" s="665" t="s">
        <v>558</v>
      </c>
      <c r="C92" s="665" t="s">
        <v>5547</v>
      </c>
      <c r="D92" s="665" t="s">
        <v>5682</v>
      </c>
      <c r="E92" s="665" t="s">
        <v>5683</v>
      </c>
      <c r="F92" s="668">
        <v>1</v>
      </c>
      <c r="G92" s="668">
        <v>171</v>
      </c>
      <c r="H92" s="665">
        <v>1</v>
      </c>
      <c r="I92" s="665">
        <v>171</v>
      </c>
      <c r="J92" s="668">
        <v>1</v>
      </c>
      <c r="K92" s="668">
        <v>171</v>
      </c>
      <c r="L92" s="665">
        <v>1</v>
      </c>
      <c r="M92" s="665">
        <v>171</v>
      </c>
      <c r="N92" s="668">
        <v>2</v>
      </c>
      <c r="O92" s="668">
        <v>358</v>
      </c>
      <c r="P92" s="681">
        <v>2.0935672514619883</v>
      </c>
      <c r="Q92" s="669">
        <v>179</v>
      </c>
    </row>
    <row r="93" spans="1:17" ht="14.4" customHeight="1" x14ac:dyDescent="0.3">
      <c r="A93" s="664" t="s">
        <v>5519</v>
      </c>
      <c r="B93" s="665" t="s">
        <v>558</v>
      </c>
      <c r="C93" s="665" t="s">
        <v>5547</v>
      </c>
      <c r="D93" s="665" t="s">
        <v>5684</v>
      </c>
      <c r="E93" s="665" t="s">
        <v>5685</v>
      </c>
      <c r="F93" s="668"/>
      <c r="G93" s="668"/>
      <c r="H93" s="665"/>
      <c r="I93" s="665"/>
      <c r="J93" s="668"/>
      <c r="K93" s="668"/>
      <c r="L93" s="665"/>
      <c r="M93" s="665"/>
      <c r="N93" s="668">
        <v>1</v>
      </c>
      <c r="O93" s="668">
        <v>80</v>
      </c>
      <c r="P93" s="681"/>
      <c r="Q93" s="669">
        <v>80</v>
      </c>
    </row>
    <row r="94" spans="1:17" ht="14.4" customHeight="1" x14ac:dyDescent="0.3">
      <c r="A94" s="664" t="s">
        <v>5519</v>
      </c>
      <c r="B94" s="665" t="s">
        <v>558</v>
      </c>
      <c r="C94" s="665" t="s">
        <v>5547</v>
      </c>
      <c r="D94" s="665" t="s">
        <v>5686</v>
      </c>
      <c r="E94" s="665" t="s">
        <v>5687</v>
      </c>
      <c r="F94" s="668">
        <v>1</v>
      </c>
      <c r="G94" s="668">
        <v>509</v>
      </c>
      <c r="H94" s="665">
        <v>1</v>
      </c>
      <c r="I94" s="665">
        <v>509</v>
      </c>
      <c r="J94" s="668"/>
      <c r="K94" s="668"/>
      <c r="L94" s="665"/>
      <c r="M94" s="665"/>
      <c r="N94" s="668"/>
      <c r="O94" s="668"/>
      <c r="P94" s="681"/>
      <c r="Q94" s="669"/>
    </row>
    <row r="95" spans="1:17" ht="14.4" customHeight="1" x14ac:dyDescent="0.3">
      <c r="A95" s="664" t="s">
        <v>5519</v>
      </c>
      <c r="B95" s="665" t="s">
        <v>3306</v>
      </c>
      <c r="C95" s="665" t="s">
        <v>5547</v>
      </c>
      <c r="D95" s="665" t="s">
        <v>5587</v>
      </c>
      <c r="E95" s="665" t="s">
        <v>5588</v>
      </c>
      <c r="F95" s="668">
        <v>1</v>
      </c>
      <c r="G95" s="668">
        <v>932</v>
      </c>
      <c r="H95" s="665">
        <v>1</v>
      </c>
      <c r="I95" s="665">
        <v>932</v>
      </c>
      <c r="J95" s="668"/>
      <c r="K95" s="668"/>
      <c r="L95" s="665"/>
      <c r="M95" s="665"/>
      <c r="N95" s="668"/>
      <c r="O95" s="668"/>
      <c r="P95" s="681"/>
      <c r="Q95" s="669"/>
    </row>
    <row r="96" spans="1:17" ht="14.4" customHeight="1" thickBot="1" x14ac:dyDescent="0.35">
      <c r="A96" s="670" t="s">
        <v>5688</v>
      </c>
      <c r="B96" s="671" t="s">
        <v>553</v>
      </c>
      <c r="C96" s="671" t="s">
        <v>5547</v>
      </c>
      <c r="D96" s="671" t="s">
        <v>5624</v>
      </c>
      <c r="E96" s="671" t="s">
        <v>5625</v>
      </c>
      <c r="F96" s="674"/>
      <c r="G96" s="674"/>
      <c r="H96" s="671"/>
      <c r="I96" s="671"/>
      <c r="J96" s="674"/>
      <c r="K96" s="674"/>
      <c r="L96" s="671"/>
      <c r="M96" s="671"/>
      <c r="N96" s="674">
        <v>1</v>
      </c>
      <c r="O96" s="674">
        <v>251</v>
      </c>
      <c r="P96" s="682"/>
      <c r="Q96" s="675">
        <v>251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312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15119779</v>
      </c>
      <c r="C3" s="351">
        <f t="shared" ref="C3:R3" si="0">SUBTOTAL(9,C6:C1048576)</f>
        <v>20</v>
      </c>
      <c r="D3" s="351">
        <f t="shared" si="0"/>
        <v>14380080</v>
      </c>
      <c r="E3" s="351">
        <f t="shared" si="0"/>
        <v>39.196822857495754</v>
      </c>
      <c r="F3" s="351">
        <f t="shared" si="0"/>
        <v>13713909.310000001</v>
      </c>
      <c r="G3" s="354">
        <f>IF(B3&lt;&gt;0,F3/B3,"")</f>
        <v>0.90701784133220464</v>
      </c>
      <c r="H3" s="350">
        <f t="shared" si="0"/>
        <v>7273301.8699999964</v>
      </c>
      <c r="I3" s="351">
        <f t="shared" si="0"/>
        <v>1</v>
      </c>
      <c r="J3" s="351">
        <f t="shared" si="0"/>
        <v>6962239.9600000074</v>
      </c>
      <c r="K3" s="351">
        <f t="shared" si="0"/>
        <v>0.95723236632278141</v>
      </c>
      <c r="L3" s="351">
        <f t="shared" si="0"/>
        <v>8258218.209999999</v>
      </c>
      <c r="M3" s="352">
        <f>IF(H3&lt;&gt;0,L3/H3,"")</f>
        <v>1.1354152979766263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5690</v>
      </c>
      <c r="B6" s="797">
        <v>807</v>
      </c>
      <c r="C6" s="740">
        <v>1</v>
      </c>
      <c r="D6" s="797">
        <v>2036</v>
      </c>
      <c r="E6" s="740">
        <v>2.5229244114002478</v>
      </c>
      <c r="F6" s="797">
        <v>1450</v>
      </c>
      <c r="G6" s="745">
        <v>1.7967781908302354</v>
      </c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x14ac:dyDescent="0.3">
      <c r="A7" s="693" t="s">
        <v>5691</v>
      </c>
      <c r="B7" s="800">
        <v>269</v>
      </c>
      <c r="C7" s="665">
        <v>1</v>
      </c>
      <c r="D7" s="800">
        <v>1614</v>
      </c>
      <c r="E7" s="665">
        <v>6</v>
      </c>
      <c r="F7" s="800">
        <v>378</v>
      </c>
      <c r="G7" s="681">
        <v>1.4052044609665428</v>
      </c>
      <c r="H7" s="800"/>
      <c r="I7" s="665"/>
      <c r="J7" s="800"/>
      <c r="K7" s="665"/>
      <c r="L7" s="800"/>
      <c r="M7" s="681"/>
      <c r="N7" s="800"/>
      <c r="O7" s="665"/>
      <c r="P7" s="800"/>
      <c r="Q7" s="665"/>
      <c r="R7" s="800"/>
      <c r="S7" s="704"/>
    </row>
    <row r="8" spans="1:19" ht="14.4" customHeight="1" x14ac:dyDescent="0.3">
      <c r="A8" s="693" t="s">
        <v>5692</v>
      </c>
      <c r="B8" s="800">
        <v>2117</v>
      </c>
      <c r="C8" s="665">
        <v>1</v>
      </c>
      <c r="D8" s="800">
        <v>826</v>
      </c>
      <c r="E8" s="665">
        <v>0.39017477562588571</v>
      </c>
      <c r="F8" s="800">
        <v>789.32999999999993</v>
      </c>
      <c r="G8" s="681">
        <v>0.37285309400094468</v>
      </c>
      <c r="H8" s="800"/>
      <c r="I8" s="665"/>
      <c r="J8" s="800"/>
      <c r="K8" s="665"/>
      <c r="L8" s="800"/>
      <c r="M8" s="681"/>
      <c r="N8" s="800"/>
      <c r="O8" s="665"/>
      <c r="P8" s="800"/>
      <c r="Q8" s="665"/>
      <c r="R8" s="800"/>
      <c r="S8" s="704"/>
    </row>
    <row r="9" spans="1:19" ht="14.4" customHeight="1" x14ac:dyDescent="0.3">
      <c r="A9" s="693" t="s">
        <v>5693</v>
      </c>
      <c r="B9" s="800">
        <v>232</v>
      </c>
      <c r="C9" s="665">
        <v>1</v>
      </c>
      <c r="D9" s="800">
        <v>354</v>
      </c>
      <c r="E9" s="665">
        <v>1.5258620689655173</v>
      </c>
      <c r="F9" s="800">
        <v>629</v>
      </c>
      <c r="G9" s="681">
        <v>2.7112068965517242</v>
      </c>
      <c r="H9" s="800"/>
      <c r="I9" s="665"/>
      <c r="J9" s="800"/>
      <c r="K9" s="665"/>
      <c r="L9" s="800"/>
      <c r="M9" s="681"/>
      <c r="N9" s="800"/>
      <c r="O9" s="665"/>
      <c r="P9" s="800"/>
      <c r="Q9" s="665"/>
      <c r="R9" s="800"/>
      <c r="S9" s="704"/>
    </row>
    <row r="10" spans="1:19" ht="14.4" customHeight="1" x14ac:dyDescent="0.3">
      <c r="A10" s="693" t="s">
        <v>5694</v>
      </c>
      <c r="B10" s="800">
        <v>269</v>
      </c>
      <c r="C10" s="665">
        <v>1</v>
      </c>
      <c r="D10" s="800">
        <v>235</v>
      </c>
      <c r="E10" s="665">
        <v>0.87360594795539037</v>
      </c>
      <c r="F10" s="800">
        <v>126</v>
      </c>
      <c r="G10" s="681">
        <v>0.46840148698884759</v>
      </c>
      <c r="H10" s="800"/>
      <c r="I10" s="665"/>
      <c r="J10" s="800"/>
      <c r="K10" s="665"/>
      <c r="L10" s="800"/>
      <c r="M10" s="681"/>
      <c r="N10" s="800"/>
      <c r="O10" s="665"/>
      <c r="P10" s="800"/>
      <c r="Q10" s="665"/>
      <c r="R10" s="800"/>
      <c r="S10" s="704"/>
    </row>
    <row r="11" spans="1:19" ht="14.4" customHeight="1" x14ac:dyDescent="0.3">
      <c r="A11" s="693" t="s">
        <v>5695</v>
      </c>
      <c r="B11" s="800">
        <v>1457</v>
      </c>
      <c r="C11" s="665">
        <v>1</v>
      </c>
      <c r="D11" s="800">
        <v>1024</v>
      </c>
      <c r="E11" s="665">
        <v>0.70281400137268357</v>
      </c>
      <c r="F11" s="800">
        <v>4407.33</v>
      </c>
      <c r="G11" s="681">
        <v>3.0249347975291694</v>
      </c>
      <c r="H11" s="800"/>
      <c r="I11" s="665"/>
      <c r="J11" s="800"/>
      <c r="K11" s="665"/>
      <c r="L11" s="800"/>
      <c r="M11" s="681"/>
      <c r="N11" s="800"/>
      <c r="O11" s="665"/>
      <c r="P11" s="800"/>
      <c r="Q11" s="665"/>
      <c r="R11" s="800"/>
      <c r="S11" s="704"/>
    </row>
    <row r="12" spans="1:19" ht="14.4" customHeight="1" x14ac:dyDescent="0.3">
      <c r="A12" s="693" t="s">
        <v>5696</v>
      </c>
      <c r="B12" s="800">
        <v>5517</v>
      </c>
      <c r="C12" s="665">
        <v>1</v>
      </c>
      <c r="D12" s="800">
        <v>236</v>
      </c>
      <c r="E12" s="665">
        <v>4.2776871488127609E-2</v>
      </c>
      <c r="F12" s="800">
        <v>30335</v>
      </c>
      <c r="G12" s="681">
        <v>5.4984593075947075</v>
      </c>
      <c r="H12" s="800"/>
      <c r="I12" s="665"/>
      <c r="J12" s="800"/>
      <c r="K12" s="665"/>
      <c r="L12" s="800">
        <v>55457.319999999992</v>
      </c>
      <c r="M12" s="681"/>
      <c r="N12" s="800"/>
      <c r="O12" s="665"/>
      <c r="P12" s="800"/>
      <c r="Q12" s="665"/>
      <c r="R12" s="800"/>
      <c r="S12" s="704"/>
    </row>
    <row r="13" spans="1:19" ht="14.4" customHeight="1" x14ac:dyDescent="0.3">
      <c r="A13" s="693" t="s">
        <v>5697</v>
      </c>
      <c r="B13" s="800">
        <v>327</v>
      </c>
      <c r="C13" s="665">
        <v>1</v>
      </c>
      <c r="D13" s="800">
        <v>471</v>
      </c>
      <c r="E13" s="665">
        <v>1.4403669724770642</v>
      </c>
      <c r="F13" s="800">
        <v>284.33</v>
      </c>
      <c r="G13" s="681">
        <v>0.86951070336391434</v>
      </c>
      <c r="H13" s="800"/>
      <c r="I13" s="665"/>
      <c r="J13" s="800"/>
      <c r="K13" s="665"/>
      <c r="L13" s="800"/>
      <c r="M13" s="681"/>
      <c r="N13" s="800"/>
      <c r="O13" s="665"/>
      <c r="P13" s="800"/>
      <c r="Q13" s="665"/>
      <c r="R13" s="800"/>
      <c r="S13" s="704"/>
    </row>
    <row r="14" spans="1:19" ht="14.4" customHeight="1" x14ac:dyDescent="0.3">
      <c r="A14" s="693" t="s">
        <v>5698</v>
      </c>
      <c r="B14" s="800">
        <v>14155</v>
      </c>
      <c r="C14" s="665">
        <v>1</v>
      </c>
      <c r="D14" s="800">
        <v>20649</v>
      </c>
      <c r="E14" s="665">
        <v>1.4587778170257859</v>
      </c>
      <c r="F14" s="800">
        <v>22953</v>
      </c>
      <c r="G14" s="681">
        <v>1.6215471564818085</v>
      </c>
      <c r="H14" s="800"/>
      <c r="I14" s="665"/>
      <c r="J14" s="800"/>
      <c r="K14" s="665"/>
      <c r="L14" s="800"/>
      <c r="M14" s="681"/>
      <c r="N14" s="800"/>
      <c r="O14" s="665"/>
      <c r="P14" s="800"/>
      <c r="Q14" s="665"/>
      <c r="R14" s="800"/>
      <c r="S14" s="704"/>
    </row>
    <row r="15" spans="1:19" ht="14.4" customHeight="1" x14ac:dyDescent="0.3">
      <c r="A15" s="693" t="s">
        <v>5699</v>
      </c>
      <c r="B15" s="800"/>
      <c r="C15" s="665"/>
      <c r="D15" s="800">
        <v>235</v>
      </c>
      <c r="E15" s="665"/>
      <c r="F15" s="800"/>
      <c r="G15" s="681"/>
      <c r="H15" s="800"/>
      <c r="I15" s="665"/>
      <c r="J15" s="800"/>
      <c r="K15" s="665"/>
      <c r="L15" s="800"/>
      <c r="M15" s="681"/>
      <c r="N15" s="800"/>
      <c r="O15" s="665"/>
      <c r="P15" s="800"/>
      <c r="Q15" s="665"/>
      <c r="R15" s="800"/>
      <c r="S15" s="704"/>
    </row>
    <row r="16" spans="1:19" ht="14.4" customHeight="1" x14ac:dyDescent="0.3">
      <c r="A16" s="693" t="s">
        <v>5700</v>
      </c>
      <c r="B16" s="800"/>
      <c r="C16" s="665"/>
      <c r="D16" s="800">
        <v>706</v>
      </c>
      <c r="E16" s="665"/>
      <c r="F16" s="800">
        <v>126</v>
      </c>
      <c r="G16" s="681"/>
      <c r="H16" s="800"/>
      <c r="I16" s="665"/>
      <c r="J16" s="800"/>
      <c r="K16" s="665"/>
      <c r="L16" s="800"/>
      <c r="M16" s="681"/>
      <c r="N16" s="800"/>
      <c r="O16" s="665"/>
      <c r="P16" s="800"/>
      <c r="Q16" s="665"/>
      <c r="R16" s="800"/>
      <c r="S16" s="704"/>
    </row>
    <row r="17" spans="1:19" ht="14.4" customHeight="1" x14ac:dyDescent="0.3">
      <c r="A17" s="693" t="s">
        <v>5701</v>
      </c>
      <c r="B17" s="800">
        <v>350</v>
      </c>
      <c r="C17" s="665">
        <v>1</v>
      </c>
      <c r="D17" s="800"/>
      <c r="E17" s="665"/>
      <c r="F17" s="800">
        <v>252</v>
      </c>
      <c r="G17" s="681">
        <v>0.72</v>
      </c>
      <c r="H17" s="800"/>
      <c r="I17" s="665"/>
      <c r="J17" s="800"/>
      <c r="K17" s="665"/>
      <c r="L17" s="800"/>
      <c r="M17" s="681"/>
      <c r="N17" s="800"/>
      <c r="O17" s="665"/>
      <c r="P17" s="800"/>
      <c r="Q17" s="665"/>
      <c r="R17" s="800"/>
      <c r="S17" s="704"/>
    </row>
    <row r="18" spans="1:19" ht="14.4" customHeight="1" x14ac:dyDescent="0.3">
      <c r="A18" s="693" t="s">
        <v>5702</v>
      </c>
      <c r="B18" s="800">
        <v>116</v>
      </c>
      <c r="C18" s="665">
        <v>1</v>
      </c>
      <c r="D18" s="800"/>
      <c r="E18" s="665"/>
      <c r="F18" s="800">
        <v>225</v>
      </c>
      <c r="G18" s="681">
        <v>1.9396551724137931</v>
      </c>
      <c r="H18" s="800"/>
      <c r="I18" s="665"/>
      <c r="J18" s="800"/>
      <c r="K18" s="665"/>
      <c r="L18" s="800"/>
      <c r="M18" s="681"/>
      <c r="N18" s="800"/>
      <c r="O18" s="665"/>
      <c r="P18" s="800"/>
      <c r="Q18" s="665"/>
      <c r="R18" s="800"/>
      <c r="S18" s="704"/>
    </row>
    <row r="19" spans="1:19" ht="14.4" customHeight="1" x14ac:dyDescent="0.3">
      <c r="A19" s="693" t="s">
        <v>5703</v>
      </c>
      <c r="B19" s="800">
        <v>116</v>
      </c>
      <c r="C19" s="665">
        <v>1</v>
      </c>
      <c r="D19" s="800">
        <v>353</v>
      </c>
      <c r="E19" s="665">
        <v>3.0431034482758621</v>
      </c>
      <c r="F19" s="800">
        <v>1265.33</v>
      </c>
      <c r="G19" s="681">
        <v>10.90801724137931</v>
      </c>
      <c r="H19" s="800"/>
      <c r="I19" s="665"/>
      <c r="J19" s="800"/>
      <c r="K19" s="665"/>
      <c r="L19" s="800"/>
      <c r="M19" s="681"/>
      <c r="N19" s="800"/>
      <c r="O19" s="665"/>
      <c r="P19" s="800"/>
      <c r="Q19" s="665"/>
      <c r="R19" s="800"/>
      <c r="S19" s="704"/>
    </row>
    <row r="20" spans="1:19" ht="14.4" customHeight="1" x14ac:dyDescent="0.3">
      <c r="A20" s="693" t="s">
        <v>5704</v>
      </c>
      <c r="B20" s="800">
        <v>817</v>
      </c>
      <c r="C20" s="665">
        <v>1</v>
      </c>
      <c r="D20" s="800">
        <v>1085</v>
      </c>
      <c r="E20" s="665">
        <v>1.3280293757649939</v>
      </c>
      <c r="F20" s="800">
        <v>1348</v>
      </c>
      <c r="G20" s="681">
        <v>1.6499388004895961</v>
      </c>
      <c r="H20" s="800"/>
      <c r="I20" s="665"/>
      <c r="J20" s="800"/>
      <c r="K20" s="665"/>
      <c r="L20" s="800"/>
      <c r="M20" s="681"/>
      <c r="N20" s="800"/>
      <c r="O20" s="665"/>
      <c r="P20" s="800"/>
      <c r="Q20" s="665"/>
      <c r="R20" s="800"/>
      <c r="S20" s="704"/>
    </row>
    <row r="21" spans="1:19" ht="14.4" customHeight="1" x14ac:dyDescent="0.3">
      <c r="A21" s="693" t="s">
        <v>5705</v>
      </c>
      <c r="B21" s="800">
        <v>1690</v>
      </c>
      <c r="C21" s="665">
        <v>1</v>
      </c>
      <c r="D21" s="800">
        <v>1533</v>
      </c>
      <c r="E21" s="665">
        <v>0.90710059171597635</v>
      </c>
      <c r="F21" s="800">
        <v>2978</v>
      </c>
      <c r="G21" s="681">
        <v>1.7621301775147928</v>
      </c>
      <c r="H21" s="800"/>
      <c r="I21" s="665"/>
      <c r="J21" s="800"/>
      <c r="K21" s="665"/>
      <c r="L21" s="800"/>
      <c r="M21" s="681"/>
      <c r="N21" s="800"/>
      <c r="O21" s="665"/>
      <c r="P21" s="800"/>
      <c r="Q21" s="665"/>
      <c r="R21" s="800"/>
      <c r="S21" s="704"/>
    </row>
    <row r="22" spans="1:19" ht="14.4" customHeight="1" x14ac:dyDescent="0.3">
      <c r="A22" s="693" t="s">
        <v>5706</v>
      </c>
      <c r="B22" s="800"/>
      <c r="C22" s="665"/>
      <c r="D22" s="800">
        <v>471</v>
      </c>
      <c r="E22" s="665"/>
      <c r="F22" s="800">
        <v>754</v>
      </c>
      <c r="G22" s="681"/>
      <c r="H22" s="800"/>
      <c r="I22" s="665"/>
      <c r="J22" s="800"/>
      <c r="K22" s="665"/>
      <c r="L22" s="800"/>
      <c r="M22" s="681"/>
      <c r="N22" s="800"/>
      <c r="O22" s="665"/>
      <c r="P22" s="800"/>
      <c r="Q22" s="665"/>
      <c r="R22" s="800"/>
      <c r="S22" s="704"/>
    </row>
    <row r="23" spans="1:19" ht="14.4" customHeight="1" x14ac:dyDescent="0.3">
      <c r="A23" s="693" t="s">
        <v>5707</v>
      </c>
      <c r="B23" s="800">
        <v>348</v>
      </c>
      <c r="C23" s="665">
        <v>1</v>
      </c>
      <c r="D23" s="800">
        <v>738</v>
      </c>
      <c r="E23" s="665">
        <v>2.1206896551724137</v>
      </c>
      <c r="F23" s="800"/>
      <c r="G23" s="681"/>
      <c r="H23" s="800"/>
      <c r="I23" s="665"/>
      <c r="J23" s="800"/>
      <c r="K23" s="665"/>
      <c r="L23" s="800"/>
      <c r="M23" s="681"/>
      <c r="N23" s="800"/>
      <c r="O23" s="665"/>
      <c r="P23" s="800"/>
      <c r="Q23" s="665"/>
      <c r="R23" s="800"/>
      <c r="S23" s="704"/>
    </row>
    <row r="24" spans="1:19" ht="14.4" customHeight="1" x14ac:dyDescent="0.3">
      <c r="A24" s="693" t="s">
        <v>5708</v>
      </c>
      <c r="B24" s="800">
        <v>4077</v>
      </c>
      <c r="C24" s="665">
        <v>1</v>
      </c>
      <c r="D24" s="800">
        <v>5072</v>
      </c>
      <c r="E24" s="665">
        <v>1.2440519990188865</v>
      </c>
      <c r="F24" s="800">
        <v>9470.33</v>
      </c>
      <c r="G24" s="681">
        <v>2.3228673043904831</v>
      </c>
      <c r="H24" s="800"/>
      <c r="I24" s="665"/>
      <c r="J24" s="800"/>
      <c r="K24" s="665"/>
      <c r="L24" s="800"/>
      <c r="M24" s="681"/>
      <c r="N24" s="800"/>
      <c r="O24" s="665"/>
      <c r="P24" s="800"/>
      <c r="Q24" s="665"/>
      <c r="R24" s="800"/>
      <c r="S24" s="704"/>
    </row>
    <row r="25" spans="1:19" ht="14.4" customHeight="1" x14ac:dyDescent="0.3">
      <c r="A25" s="693" t="s">
        <v>5709</v>
      </c>
      <c r="B25" s="800">
        <v>8240</v>
      </c>
      <c r="C25" s="665">
        <v>1</v>
      </c>
      <c r="D25" s="800">
        <v>8317</v>
      </c>
      <c r="E25" s="665">
        <v>1.0093446601941747</v>
      </c>
      <c r="F25" s="800">
        <v>10611.33</v>
      </c>
      <c r="G25" s="681">
        <v>1.2877827669902913</v>
      </c>
      <c r="H25" s="800"/>
      <c r="I25" s="665"/>
      <c r="J25" s="800"/>
      <c r="K25" s="665"/>
      <c r="L25" s="800"/>
      <c r="M25" s="681"/>
      <c r="N25" s="800"/>
      <c r="O25" s="665"/>
      <c r="P25" s="800"/>
      <c r="Q25" s="665"/>
      <c r="R25" s="800"/>
      <c r="S25" s="704"/>
    </row>
    <row r="26" spans="1:19" ht="14.4" customHeight="1" x14ac:dyDescent="0.3">
      <c r="A26" s="693" t="s">
        <v>2420</v>
      </c>
      <c r="B26" s="800">
        <v>15076974</v>
      </c>
      <c r="C26" s="665">
        <v>1</v>
      </c>
      <c r="D26" s="800">
        <v>14332717</v>
      </c>
      <c r="E26" s="665">
        <v>0.95063618203493616</v>
      </c>
      <c r="F26" s="800">
        <v>13619065.33</v>
      </c>
      <c r="G26" s="681">
        <v>0.90330230257079436</v>
      </c>
      <c r="H26" s="800">
        <v>7273301.8699999964</v>
      </c>
      <c r="I26" s="665">
        <v>1</v>
      </c>
      <c r="J26" s="800">
        <v>6962239.9600000074</v>
      </c>
      <c r="K26" s="665">
        <v>0.95723236632278141</v>
      </c>
      <c r="L26" s="800">
        <v>8202760.8899999987</v>
      </c>
      <c r="M26" s="681">
        <v>1.1277905188885007</v>
      </c>
      <c r="N26" s="800"/>
      <c r="O26" s="665"/>
      <c r="P26" s="800"/>
      <c r="Q26" s="665"/>
      <c r="R26" s="800"/>
      <c r="S26" s="704"/>
    </row>
    <row r="27" spans="1:19" ht="14.4" customHeight="1" x14ac:dyDescent="0.3">
      <c r="A27" s="693" t="s">
        <v>5710</v>
      </c>
      <c r="B27" s="800">
        <v>35</v>
      </c>
      <c r="C27" s="665">
        <v>1</v>
      </c>
      <c r="D27" s="800">
        <v>464</v>
      </c>
      <c r="E27" s="665">
        <v>13.257142857142858</v>
      </c>
      <c r="F27" s="800">
        <v>252</v>
      </c>
      <c r="G27" s="681">
        <v>7.2</v>
      </c>
      <c r="H27" s="800"/>
      <c r="I27" s="665"/>
      <c r="J27" s="800"/>
      <c r="K27" s="665"/>
      <c r="L27" s="800"/>
      <c r="M27" s="681"/>
      <c r="N27" s="800"/>
      <c r="O27" s="665"/>
      <c r="P27" s="800"/>
      <c r="Q27" s="665"/>
      <c r="R27" s="800"/>
      <c r="S27" s="704"/>
    </row>
    <row r="28" spans="1:19" ht="14.4" customHeight="1" x14ac:dyDescent="0.3">
      <c r="A28" s="693" t="s">
        <v>5711</v>
      </c>
      <c r="B28" s="800"/>
      <c r="C28" s="665"/>
      <c r="D28" s="800">
        <v>236</v>
      </c>
      <c r="E28" s="665"/>
      <c r="F28" s="800"/>
      <c r="G28" s="681"/>
      <c r="H28" s="800"/>
      <c r="I28" s="665"/>
      <c r="J28" s="800"/>
      <c r="K28" s="665"/>
      <c r="L28" s="800"/>
      <c r="M28" s="681"/>
      <c r="N28" s="800"/>
      <c r="O28" s="665"/>
      <c r="P28" s="800"/>
      <c r="Q28" s="665"/>
      <c r="R28" s="800"/>
      <c r="S28" s="704"/>
    </row>
    <row r="29" spans="1:19" ht="14.4" customHeight="1" thickBot="1" x14ac:dyDescent="0.35">
      <c r="A29" s="799" t="s">
        <v>5712</v>
      </c>
      <c r="B29" s="798">
        <v>1866</v>
      </c>
      <c r="C29" s="671">
        <v>1</v>
      </c>
      <c r="D29" s="798">
        <v>708</v>
      </c>
      <c r="E29" s="671">
        <v>0.37942122186495175</v>
      </c>
      <c r="F29" s="798">
        <v>6210</v>
      </c>
      <c r="G29" s="682">
        <v>3.327974276527331</v>
      </c>
      <c r="H29" s="798"/>
      <c r="I29" s="671"/>
      <c r="J29" s="798"/>
      <c r="K29" s="671"/>
      <c r="L29" s="798"/>
      <c r="M29" s="682"/>
      <c r="N29" s="798"/>
      <c r="O29" s="671"/>
      <c r="P29" s="798"/>
      <c r="Q29" s="671"/>
      <c r="R29" s="798"/>
      <c r="S29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12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6975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312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16826.560000000005</v>
      </c>
      <c r="G3" s="212">
        <f t="shared" si="0"/>
        <v>22393080.869999997</v>
      </c>
      <c r="H3" s="212"/>
      <c r="I3" s="212"/>
      <c r="J3" s="212">
        <f t="shared" si="0"/>
        <v>15806.740000000003</v>
      </c>
      <c r="K3" s="212">
        <f t="shared" si="0"/>
        <v>21342319.960000008</v>
      </c>
      <c r="L3" s="212"/>
      <c r="M3" s="212"/>
      <c r="N3" s="212">
        <f t="shared" si="0"/>
        <v>15811.48</v>
      </c>
      <c r="O3" s="212">
        <f t="shared" si="0"/>
        <v>21972127.520000003</v>
      </c>
      <c r="P3" s="79">
        <f>IF(G3=0,0,O3/G3)</f>
        <v>0.9812016331096296</v>
      </c>
      <c r="Q3" s="213">
        <f>IF(N3=0,0,O3/N3)</f>
        <v>1389.6313008016962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5713</v>
      </c>
      <c r="B6" s="740" t="s">
        <v>5519</v>
      </c>
      <c r="C6" s="740" t="s">
        <v>5547</v>
      </c>
      <c r="D6" s="740" t="s">
        <v>5554</v>
      </c>
      <c r="E6" s="740" t="s">
        <v>5555</v>
      </c>
      <c r="F6" s="229"/>
      <c r="G6" s="229"/>
      <c r="H6" s="229"/>
      <c r="I6" s="229"/>
      <c r="J6" s="229">
        <v>1</v>
      </c>
      <c r="K6" s="229">
        <v>35</v>
      </c>
      <c r="L6" s="229"/>
      <c r="M6" s="229">
        <v>35</v>
      </c>
      <c r="N6" s="229"/>
      <c r="O6" s="229"/>
      <c r="P6" s="745"/>
      <c r="Q6" s="753"/>
    </row>
    <row r="7" spans="1:17" ht="14.4" customHeight="1" x14ac:dyDescent="0.3">
      <c r="A7" s="664" t="s">
        <v>5713</v>
      </c>
      <c r="B7" s="665" t="s">
        <v>5519</v>
      </c>
      <c r="C7" s="665" t="s">
        <v>5547</v>
      </c>
      <c r="D7" s="665" t="s">
        <v>5573</v>
      </c>
      <c r="E7" s="665" t="s">
        <v>5574</v>
      </c>
      <c r="F7" s="668">
        <v>4</v>
      </c>
      <c r="G7" s="668">
        <v>464</v>
      </c>
      <c r="H7" s="668">
        <v>1</v>
      </c>
      <c r="I7" s="668">
        <v>116</v>
      </c>
      <c r="J7" s="668">
        <v>7</v>
      </c>
      <c r="K7" s="668">
        <v>826</v>
      </c>
      <c r="L7" s="668">
        <v>1.7801724137931034</v>
      </c>
      <c r="M7" s="668">
        <v>118</v>
      </c>
      <c r="N7" s="668">
        <v>3</v>
      </c>
      <c r="O7" s="668">
        <v>378</v>
      </c>
      <c r="P7" s="681">
        <v>0.81465517241379315</v>
      </c>
      <c r="Q7" s="669">
        <v>126</v>
      </c>
    </row>
    <row r="8" spans="1:17" ht="14.4" customHeight="1" x14ac:dyDescent="0.3">
      <c r="A8" s="664" t="s">
        <v>5713</v>
      </c>
      <c r="B8" s="665" t="s">
        <v>5519</v>
      </c>
      <c r="C8" s="665" t="s">
        <v>5547</v>
      </c>
      <c r="D8" s="665" t="s">
        <v>5624</v>
      </c>
      <c r="E8" s="665" t="s">
        <v>5625</v>
      </c>
      <c r="F8" s="668">
        <v>1</v>
      </c>
      <c r="G8" s="668">
        <v>234</v>
      </c>
      <c r="H8" s="668">
        <v>1</v>
      </c>
      <c r="I8" s="668">
        <v>234</v>
      </c>
      <c r="J8" s="668">
        <v>5</v>
      </c>
      <c r="K8" s="668">
        <v>1175</v>
      </c>
      <c r="L8" s="668">
        <v>5.0213675213675213</v>
      </c>
      <c r="M8" s="668">
        <v>235</v>
      </c>
      <c r="N8" s="668">
        <v>3</v>
      </c>
      <c r="O8" s="668">
        <v>753</v>
      </c>
      <c r="P8" s="681">
        <v>3.2179487179487181</v>
      </c>
      <c r="Q8" s="669">
        <v>251</v>
      </c>
    </row>
    <row r="9" spans="1:17" ht="14.4" customHeight="1" x14ac:dyDescent="0.3">
      <c r="A9" s="664" t="s">
        <v>5713</v>
      </c>
      <c r="B9" s="665" t="s">
        <v>5519</v>
      </c>
      <c r="C9" s="665" t="s">
        <v>5547</v>
      </c>
      <c r="D9" s="665" t="s">
        <v>5642</v>
      </c>
      <c r="E9" s="665" t="s">
        <v>5643</v>
      </c>
      <c r="F9" s="668"/>
      <c r="G9" s="668"/>
      <c r="H9" s="668"/>
      <c r="I9" s="668"/>
      <c r="J9" s="668"/>
      <c r="K9" s="668"/>
      <c r="L9" s="668"/>
      <c r="M9" s="668"/>
      <c r="N9" s="668">
        <v>1</v>
      </c>
      <c r="O9" s="668">
        <v>319</v>
      </c>
      <c r="P9" s="681"/>
      <c r="Q9" s="669">
        <v>319</v>
      </c>
    </row>
    <row r="10" spans="1:17" ht="14.4" customHeight="1" x14ac:dyDescent="0.3">
      <c r="A10" s="664" t="s">
        <v>5713</v>
      </c>
      <c r="B10" s="665" t="s">
        <v>5519</v>
      </c>
      <c r="C10" s="665" t="s">
        <v>5547</v>
      </c>
      <c r="D10" s="665" t="s">
        <v>5648</v>
      </c>
      <c r="E10" s="665" t="s">
        <v>5649</v>
      </c>
      <c r="F10" s="668">
        <v>1</v>
      </c>
      <c r="G10" s="668">
        <v>109</v>
      </c>
      <c r="H10" s="668">
        <v>1</v>
      </c>
      <c r="I10" s="668">
        <v>109</v>
      </c>
      <c r="J10" s="668"/>
      <c r="K10" s="668"/>
      <c r="L10" s="668"/>
      <c r="M10" s="668"/>
      <c r="N10" s="668"/>
      <c r="O10" s="668"/>
      <c r="P10" s="681"/>
      <c r="Q10" s="669"/>
    </row>
    <row r="11" spans="1:17" ht="14.4" customHeight="1" x14ac:dyDescent="0.3">
      <c r="A11" s="664" t="s">
        <v>5714</v>
      </c>
      <c r="B11" s="665" t="s">
        <v>5519</v>
      </c>
      <c r="C11" s="665" t="s">
        <v>5547</v>
      </c>
      <c r="D11" s="665" t="s">
        <v>5554</v>
      </c>
      <c r="E11" s="665" t="s">
        <v>5555</v>
      </c>
      <c r="F11" s="668">
        <v>1</v>
      </c>
      <c r="G11" s="668">
        <v>35</v>
      </c>
      <c r="H11" s="668">
        <v>1</v>
      </c>
      <c r="I11" s="668">
        <v>35</v>
      </c>
      <c r="J11" s="668">
        <v>1</v>
      </c>
      <c r="K11" s="668">
        <v>35</v>
      </c>
      <c r="L11" s="668">
        <v>1</v>
      </c>
      <c r="M11" s="668">
        <v>35</v>
      </c>
      <c r="N11" s="668"/>
      <c r="O11" s="668"/>
      <c r="P11" s="681"/>
      <c r="Q11" s="669"/>
    </row>
    <row r="12" spans="1:17" ht="14.4" customHeight="1" x14ac:dyDescent="0.3">
      <c r="A12" s="664" t="s">
        <v>5714</v>
      </c>
      <c r="B12" s="665" t="s">
        <v>5519</v>
      </c>
      <c r="C12" s="665" t="s">
        <v>5547</v>
      </c>
      <c r="D12" s="665" t="s">
        <v>5569</v>
      </c>
      <c r="E12" s="665" t="s">
        <v>5570</v>
      </c>
      <c r="F12" s="668"/>
      <c r="G12" s="668"/>
      <c r="H12" s="668"/>
      <c r="I12" s="668"/>
      <c r="J12" s="668">
        <v>1</v>
      </c>
      <c r="K12" s="668">
        <v>95</v>
      </c>
      <c r="L12" s="668"/>
      <c r="M12" s="668">
        <v>95</v>
      </c>
      <c r="N12" s="668"/>
      <c r="O12" s="668"/>
      <c r="P12" s="681"/>
      <c r="Q12" s="669"/>
    </row>
    <row r="13" spans="1:17" ht="14.4" customHeight="1" x14ac:dyDescent="0.3">
      <c r="A13" s="664" t="s">
        <v>5714</v>
      </c>
      <c r="B13" s="665" t="s">
        <v>5519</v>
      </c>
      <c r="C13" s="665" t="s">
        <v>5547</v>
      </c>
      <c r="D13" s="665" t="s">
        <v>5573</v>
      </c>
      <c r="E13" s="665" t="s">
        <v>5574</v>
      </c>
      <c r="F13" s="668"/>
      <c r="G13" s="668"/>
      <c r="H13" s="668"/>
      <c r="I13" s="668"/>
      <c r="J13" s="668">
        <v>9</v>
      </c>
      <c r="K13" s="668">
        <v>1062</v>
      </c>
      <c r="L13" s="668"/>
      <c r="M13" s="668">
        <v>118</v>
      </c>
      <c r="N13" s="668">
        <v>3</v>
      </c>
      <c r="O13" s="668">
        <v>378</v>
      </c>
      <c r="P13" s="681"/>
      <c r="Q13" s="669">
        <v>126</v>
      </c>
    </row>
    <row r="14" spans="1:17" ht="14.4" customHeight="1" x14ac:dyDescent="0.3">
      <c r="A14" s="664" t="s">
        <v>5714</v>
      </c>
      <c r="B14" s="665" t="s">
        <v>5519</v>
      </c>
      <c r="C14" s="665" t="s">
        <v>5547</v>
      </c>
      <c r="D14" s="665" t="s">
        <v>5624</v>
      </c>
      <c r="E14" s="665" t="s">
        <v>5625</v>
      </c>
      <c r="F14" s="668">
        <v>1</v>
      </c>
      <c r="G14" s="668">
        <v>234</v>
      </c>
      <c r="H14" s="668">
        <v>1</v>
      </c>
      <c r="I14" s="668">
        <v>234</v>
      </c>
      <c r="J14" s="668"/>
      <c r="K14" s="668"/>
      <c r="L14" s="668"/>
      <c r="M14" s="668"/>
      <c r="N14" s="668"/>
      <c r="O14" s="668"/>
      <c r="P14" s="681"/>
      <c r="Q14" s="669"/>
    </row>
    <row r="15" spans="1:17" ht="14.4" customHeight="1" x14ac:dyDescent="0.3">
      <c r="A15" s="664" t="s">
        <v>5714</v>
      </c>
      <c r="B15" s="665" t="s">
        <v>5519</v>
      </c>
      <c r="C15" s="665" t="s">
        <v>5547</v>
      </c>
      <c r="D15" s="665" t="s">
        <v>5642</v>
      </c>
      <c r="E15" s="665" t="s">
        <v>5643</v>
      </c>
      <c r="F15" s="668"/>
      <c r="G15" s="668"/>
      <c r="H15" s="668"/>
      <c r="I15" s="668"/>
      <c r="J15" s="668">
        <v>1</v>
      </c>
      <c r="K15" s="668">
        <v>311</v>
      </c>
      <c r="L15" s="668"/>
      <c r="M15" s="668">
        <v>311</v>
      </c>
      <c r="N15" s="668"/>
      <c r="O15" s="668"/>
      <c r="P15" s="681"/>
      <c r="Q15" s="669"/>
    </row>
    <row r="16" spans="1:17" ht="14.4" customHeight="1" x14ac:dyDescent="0.3">
      <c r="A16" s="664" t="s">
        <v>5714</v>
      </c>
      <c r="B16" s="665" t="s">
        <v>5519</v>
      </c>
      <c r="C16" s="665" t="s">
        <v>5547</v>
      </c>
      <c r="D16" s="665" t="s">
        <v>5648</v>
      </c>
      <c r="E16" s="665" t="s">
        <v>5649</v>
      </c>
      <c r="F16" s="668"/>
      <c r="G16" s="668"/>
      <c r="H16" s="668"/>
      <c r="I16" s="668"/>
      <c r="J16" s="668">
        <v>1</v>
      </c>
      <c r="K16" s="668">
        <v>111</v>
      </c>
      <c r="L16" s="668"/>
      <c r="M16" s="668">
        <v>111</v>
      </c>
      <c r="N16" s="668"/>
      <c r="O16" s="668"/>
      <c r="P16" s="681"/>
      <c r="Q16" s="669"/>
    </row>
    <row r="17" spans="1:17" ht="14.4" customHeight="1" x14ac:dyDescent="0.3">
      <c r="A17" s="664" t="s">
        <v>5715</v>
      </c>
      <c r="B17" s="665" t="s">
        <v>5519</v>
      </c>
      <c r="C17" s="665" t="s">
        <v>5547</v>
      </c>
      <c r="D17" s="665" t="s">
        <v>5554</v>
      </c>
      <c r="E17" s="665" t="s">
        <v>5555</v>
      </c>
      <c r="F17" s="668">
        <v>1</v>
      </c>
      <c r="G17" s="668">
        <v>35</v>
      </c>
      <c r="H17" s="668">
        <v>1</v>
      </c>
      <c r="I17" s="668">
        <v>35</v>
      </c>
      <c r="J17" s="668"/>
      <c r="K17" s="668"/>
      <c r="L17" s="668"/>
      <c r="M17" s="668"/>
      <c r="N17" s="668"/>
      <c r="O17" s="668"/>
      <c r="P17" s="681"/>
      <c r="Q17" s="669"/>
    </row>
    <row r="18" spans="1:17" ht="14.4" customHeight="1" x14ac:dyDescent="0.3">
      <c r="A18" s="664" t="s">
        <v>5715</v>
      </c>
      <c r="B18" s="665" t="s">
        <v>5519</v>
      </c>
      <c r="C18" s="665" t="s">
        <v>5547</v>
      </c>
      <c r="D18" s="665" t="s">
        <v>5569</v>
      </c>
      <c r="E18" s="665" t="s">
        <v>5570</v>
      </c>
      <c r="F18" s="668">
        <v>1</v>
      </c>
      <c r="G18" s="668">
        <v>95</v>
      </c>
      <c r="H18" s="668">
        <v>1</v>
      </c>
      <c r="I18" s="668">
        <v>95</v>
      </c>
      <c r="J18" s="668"/>
      <c r="K18" s="668"/>
      <c r="L18" s="668"/>
      <c r="M18" s="668"/>
      <c r="N18" s="668"/>
      <c r="O18" s="668"/>
      <c r="P18" s="681"/>
      <c r="Q18" s="669"/>
    </row>
    <row r="19" spans="1:17" ht="14.4" customHeight="1" x14ac:dyDescent="0.3">
      <c r="A19" s="664" t="s">
        <v>5715</v>
      </c>
      <c r="B19" s="665" t="s">
        <v>5519</v>
      </c>
      <c r="C19" s="665" t="s">
        <v>5547</v>
      </c>
      <c r="D19" s="665" t="s">
        <v>5573</v>
      </c>
      <c r="E19" s="665" t="s">
        <v>5574</v>
      </c>
      <c r="F19" s="668">
        <v>14</v>
      </c>
      <c r="G19" s="668">
        <v>1644</v>
      </c>
      <c r="H19" s="668">
        <v>1</v>
      </c>
      <c r="I19" s="668">
        <v>117.42857142857143</v>
      </c>
      <c r="J19" s="668">
        <v>7</v>
      </c>
      <c r="K19" s="668">
        <v>826</v>
      </c>
      <c r="L19" s="668">
        <v>0.5024330900243309</v>
      </c>
      <c r="M19" s="668">
        <v>118</v>
      </c>
      <c r="N19" s="668">
        <v>6</v>
      </c>
      <c r="O19" s="668">
        <v>756</v>
      </c>
      <c r="P19" s="681">
        <v>0.45985401459854014</v>
      </c>
      <c r="Q19" s="669">
        <v>126</v>
      </c>
    </row>
    <row r="20" spans="1:17" ht="14.4" customHeight="1" x14ac:dyDescent="0.3">
      <c r="A20" s="664" t="s">
        <v>5715</v>
      </c>
      <c r="B20" s="665" t="s">
        <v>5519</v>
      </c>
      <c r="C20" s="665" t="s">
        <v>5547</v>
      </c>
      <c r="D20" s="665" t="s">
        <v>5601</v>
      </c>
      <c r="E20" s="665" t="s">
        <v>5602</v>
      </c>
      <c r="F20" s="668">
        <v>1</v>
      </c>
      <c r="G20" s="668">
        <v>0</v>
      </c>
      <c r="H20" s="668"/>
      <c r="I20" s="668">
        <v>0</v>
      </c>
      <c r="J20" s="668"/>
      <c r="K20" s="668"/>
      <c r="L20" s="668"/>
      <c r="M20" s="668"/>
      <c r="N20" s="668"/>
      <c r="O20" s="668"/>
      <c r="P20" s="681"/>
      <c r="Q20" s="669"/>
    </row>
    <row r="21" spans="1:17" ht="14.4" customHeight="1" x14ac:dyDescent="0.3">
      <c r="A21" s="664" t="s">
        <v>5715</v>
      </c>
      <c r="B21" s="665" t="s">
        <v>5519</v>
      </c>
      <c r="C21" s="665" t="s">
        <v>5547</v>
      </c>
      <c r="D21" s="665" t="s">
        <v>5603</v>
      </c>
      <c r="E21" s="665" t="s">
        <v>5604</v>
      </c>
      <c r="F21" s="668"/>
      <c r="G21" s="668"/>
      <c r="H21" s="668"/>
      <c r="I21" s="668"/>
      <c r="J21" s="668"/>
      <c r="K21" s="668"/>
      <c r="L21" s="668"/>
      <c r="M21" s="668"/>
      <c r="N21" s="668">
        <v>1</v>
      </c>
      <c r="O21" s="668">
        <v>33.33</v>
      </c>
      <c r="P21" s="681"/>
      <c r="Q21" s="669">
        <v>33.33</v>
      </c>
    </row>
    <row r="22" spans="1:17" ht="14.4" customHeight="1" x14ac:dyDescent="0.3">
      <c r="A22" s="664" t="s">
        <v>5715</v>
      </c>
      <c r="B22" s="665" t="s">
        <v>5519</v>
      </c>
      <c r="C22" s="665" t="s">
        <v>5547</v>
      </c>
      <c r="D22" s="665" t="s">
        <v>5624</v>
      </c>
      <c r="E22" s="665" t="s">
        <v>5625</v>
      </c>
      <c r="F22" s="668">
        <v>1</v>
      </c>
      <c r="G22" s="668">
        <v>232</v>
      </c>
      <c r="H22" s="668">
        <v>1</v>
      </c>
      <c r="I22" s="668">
        <v>232</v>
      </c>
      <c r="J22" s="668"/>
      <c r="K22" s="668"/>
      <c r="L22" s="668"/>
      <c r="M22" s="668"/>
      <c r="N22" s="668"/>
      <c r="O22" s="668"/>
      <c r="P22" s="681"/>
      <c r="Q22" s="669"/>
    </row>
    <row r="23" spans="1:17" ht="14.4" customHeight="1" x14ac:dyDescent="0.3">
      <c r="A23" s="664" t="s">
        <v>5715</v>
      </c>
      <c r="B23" s="665" t="s">
        <v>5519</v>
      </c>
      <c r="C23" s="665" t="s">
        <v>5547</v>
      </c>
      <c r="D23" s="665" t="s">
        <v>5648</v>
      </c>
      <c r="E23" s="665" t="s">
        <v>5649</v>
      </c>
      <c r="F23" s="668">
        <v>1</v>
      </c>
      <c r="G23" s="668">
        <v>111</v>
      </c>
      <c r="H23" s="668">
        <v>1</v>
      </c>
      <c r="I23" s="668">
        <v>111</v>
      </c>
      <c r="J23" s="668"/>
      <c r="K23" s="668"/>
      <c r="L23" s="668"/>
      <c r="M23" s="668"/>
      <c r="N23" s="668"/>
      <c r="O23" s="668"/>
      <c r="P23" s="681"/>
      <c r="Q23" s="669"/>
    </row>
    <row r="24" spans="1:17" ht="14.4" customHeight="1" x14ac:dyDescent="0.3">
      <c r="A24" s="664" t="s">
        <v>5716</v>
      </c>
      <c r="B24" s="665" t="s">
        <v>5519</v>
      </c>
      <c r="C24" s="665" t="s">
        <v>5547</v>
      </c>
      <c r="D24" s="665" t="s">
        <v>5573</v>
      </c>
      <c r="E24" s="665" t="s">
        <v>5574</v>
      </c>
      <c r="F24" s="668">
        <v>2</v>
      </c>
      <c r="G24" s="668">
        <v>232</v>
      </c>
      <c r="H24" s="668">
        <v>1</v>
      </c>
      <c r="I24" s="668">
        <v>116</v>
      </c>
      <c r="J24" s="668">
        <v>3</v>
      </c>
      <c r="K24" s="668">
        <v>354</v>
      </c>
      <c r="L24" s="668">
        <v>1.5258620689655173</v>
      </c>
      <c r="M24" s="668">
        <v>118</v>
      </c>
      <c r="N24" s="668">
        <v>3</v>
      </c>
      <c r="O24" s="668">
        <v>378</v>
      </c>
      <c r="P24" s="681">
        <v>1.6293103448275863</v>
      </c>
      <c r="Q24" s="669">
        <v>126</v>
      </c>
    </row>
    <row r="25" spans="1:17" ht="14.4" customHeight="1" x14ac:dyDescent="0.3">
      <c r="A25" s="664" t="s">
        <v>5716</v>
      </c>
      <c r="B25" s="665" t="s">
        <v>5519</v>
      </c>
      <c r="C25" s="665" t="s">
        <v>5547</v>
      </c>
      <c r="D25" s="665" t="s">
        <v>5624</v>
      </c>
      <c r="E25" s="665" t="s">
        <v>5625</v>
      </c>
      <c r="F25" s="668"/>
      <c r="G25" s="668"/>
      <c r="H25" s="668"/>
      <c r="I25" s="668"/>
      <c r="J25" s="668"/>
      <c r="K25" s="668"/>
      <c r="L25" s="668"/>
      <c r="M25" s="668"/>
      <c r="N25" s="668">
        <v>1</v>
      </c>
      <c r="O25" s="668">
        <v>251</v>
      </c>
      <c r="P25" s="681"/>
      <c r="Q25" s="669">
        <v>251</v>
      </c>
    </row>
    <row r="26" spans="1:17" ht="14.4" customHeight="1" x14ac:dyDescent="0.3">
      <c r="A26" s="664" t="s">
        <v>5717</v>
      </c>
      <c r="B26" s="665" t="s">
        <v>5519</v>
      </c>
      <c r="C26" s="665" t="s">
        <v>5547</v>
      </c>
      <c r="D26" s="665" t="s">
        <v>5554</v>
      </c>
      <c r="E26" s="665" t="s">
        <v>5555</v>
      </c>
      <c r="F26" s="668">
        <v>1</v>
      </c>
      <c r="G26" s="668">
        <v>35</v>
      </c>
      <c r="H26" s="668">
        <v>1</v>
      </c>
      <c r="I26" s="668">
        <v>35</v>
      </c>
      <c r="J26" s="668"/>
      <c r="K26" s="668"/>
      <c r="L26" s="668"/>
      <c r="M26" s="668"/>
      <c r="N26" s="668"/>
      <c r="O26" s="668"/>
      <c r="P26" s="681"/>
      <c r="Q26" s="669"/>
    </row>
    <row r="27" spans="1:17" ht="14.4" customHeight="1" x14ac:dyDescent="0.3">
      <c r="A27" s="664" t="s">
        <v>5717</v>
      </c>
      <c r="B27" s="665" t="s">
        <v>5519</v>
      </c>
      <c r="C27" s="665" t="s">
        <v>5547</v>
      </c>
      <c r="D27" s="665" t="s">
        <v>5573</v>
      </c>
      <c r="E27" s="665" t="s">
        <v>5574</v>
      </c>
      <c r="F27" s="668"/>
      <c r="G27" s="668"/>
      <c r="H27" s="668"/>
      <c r="I27" s="668"/>
      <c r="J27" s="668"/>
      <c r="K27" s="668"/>
      <c r="L27" s="668"/>
      <c r="M27" s="668"/>
      <c r="N27" s="668">
        <v>1</v>
      </c>
      <c r="O27" s="668">
        <v>126</v>
      </c>
      <c r="P27" s="681"/>
      <c r="Q27" s="669">
        <v>126</v>
      </c>
    </row>
    <row r="28" spans="1:17" ht="14.4" customHeight="1" x14ac:dyDescent="0.3">
      <c r="A28" s="664" t="s">
        <v>5717</v>
      </c>
      <c r="B28" s="665" t="s">
        <v>5519</v>
      </c>
      <c r="C28" s="665" t="s">
        <v>5547</v>
      </c>
      <c r="D28" s="665" t="s">
        <v>5624</v>
      </c>
      <c r="E28" s="665" t="s">
        <v>5625</v>
      </c>
      <c r="F28" s="668">
        <v>1</v>
      </c>
      <c r="G28" s="668">
        <v>234</v>
      </c>
      <c r="H28" s="668">
        <v>1</v>
      </c>
      <c r="I28" s="668">
        <v>234</v>
      </c>
      <c r="J28" s="668">
        <v>1</v>
      </c>
      <c r="K28" s="668">
        <v>235</v>
      </c>
      <c r="L28" s="668">
        <v>1.0042735042735043</v>
      </c>
      <c r="M28" s="668">
        <v>235</v>
      </c>
      <c r="N28" s="668"/>
      <c r="O28" s="668"/>
      <c r="P28" s="681"/>
      <c r="Q28" s="669"/>
    </row>
    <row r="29" spans="1:17" ht="14.4" customHeight="1" x14ac:dyDescent="0.3">
      <c r="A29" s="664" t="s">
        <v>5718</v>
      </c>
      <c r="B29" s="665" t="s">
        <v>5519</v>
      </c>
      <c r="C29" s="665" t="s">
        <v>5547</v>
      </c>
      <c r="D29" s="665" t="s">
        <v>5569</v>
      </c>
      <c r="E29" s="665" t="s">
        <v>5570</v>
      </c>
      <c r="F29" s="668">
        <v>1</v>
      </c>
      <c r="G29" s="668">
        <v>95</v>
      </c>
      <c r="H29" s="668">
        <v>1</v>
      </c>
      <c r="I29" s="668">
        <v>95</v>
      </c>
      <c r="J29" s="668"/>
      <c r="K29" s="668"/>
      <c r="L29" s="668"/>
      <c r="M29" s="668"/>
      <c r="N29" s="668"/>
      <c r="O29" s="668"/>
      <c r="P29" s="681"/>
      <c r="Q29" s="669"/>
    </row>
    <row r="30" spans="1:17" ht="14.4" customHeight="1" x14ac:dyDescent="0.3">
      <c r="A30" s="664" t="s">
        <v>5718</v>
      </c>
      <c r="B30" s="665" t="s">
        <v>5519</v>
      </c>
      <c r="C30" s="665" t="s">
        <v>5547</v>
      </c>
      <c r="D30" s="665" t="s">
        <v>5571</v>
      </c>
      <c r="E30" s="665" t="s">
        <v>5572</v>
      </c>
      <c r="F30" s="668"/>
      <c r="G30" s="668"/>
      <c r="H30" s="668"/>
      <c r="I30" s="668"/>
      <c r="J30" s="668"/>
      <c r="K30" s="668"/>
      <c r="L30" s="668"/>
      <c r="M30" s="668"/>
      <c r="N30" s="668">
        <v>1</v>
      </c>
      <c r="O30" s="668">
        <v>97</v>
      </c>
      <c r="P30" s="681"/>
      <c r="Q30" s="669">
        <v>97</v>
      </c>
    </row>
    <row r="31" spans="1:17" ht="14.4" customHeight="1" x14ac:dyDescent="0.3">
      <c r="A31" s="664" t="s">
        <v>5718</v>
      </c>
      <c r="B31" s="665" t="s">
        <v>5519</v>
      </c>
      <c r="C31" s="665" t="s">
        <v>5547</v>
      </c>
      <c r="D31" s="665" t="s">
        <v>5573</v>
      </c>
      <c r="E31" s="665" t="s">
        <v>5574</v>
      </c>
      <c r="F31" s="668">
        <v>5</v>
      </c>
      <c r="G31" s="668">
        <v>584</v>
      </c>
      <c r="H31" s="668">
        <v>1</v>
      </c>
      <c r="I31" s="668">
        <v>116.8</v>
      </c>
      <c r="J31" s="668">
        <v>4</v>
      </c>
      <c r="K31" s="668">
        <v>472</v>
      </c>
      <c r="L31" s="668">
        <v>0.80821917808219179</v>
      </c>
      <c r="M31" s="668">
        <v>118</v>
      </c>
      <c r="N31" s="668">
        <v>8</v>
      </c>
      <c r="O31" s="668">
        <v>1008</v>
      </c>
      <c r="P31" s="681">
        <v>1.726027397260274</v>
      </c>
      <c r="Q31" s="669">
        <v>126</v>
      </c>
    </row>
    <row r="32" spans="1:17" ht="14.4" customHeight="1" x14ac:dyDescent="0.3">
      <c r="A32" s="664" t="s">
        <v>5718</v>
      </c>
      <c r="B32" s="665" t="s">
        <v>5519</v>
      </c>
      <c r="C32" s="665" t="s">
        <v>5547</v>
      </c>
      <c r="D32" s="665" t="s">
        <v>5589</v>
      </c>
      <c r="E32" s="665" t="s">
        <v>5590</v>
      </c>
      <c r="F32" s="668"/>
      <c r="G32" s="668"/>
      <c r="H32" s="668"/>
      <c r="I32" s="668"/>
      <c r="J32" s="668"/>
      <c r="K32" s="668"/>
      <c r="L32" s="668"/>
      <c r="M32" s="668"/>
      <c r="N32" s="668">
        <v>1</v>
      </c>
      <c r="O32" s="668">
        <v>1677</v>
      </c>
      <c r="P32" s="681"/>
      <c r="Q32" s="669">
        <v>1677</v>
      </c>
    </row>
    <row r="33" spans="1:17" ht="14.4" customHeight="1" x14ac:dyDescent="0.3">
      <c r="A33" s="664" t="s">
        <v>5718</v>
      </c>
      <c r="B33" s="665" t="s">
        <v>5519</v>
      </c>
      <c r="C33" s="665" t="s">
        <v>5547</v>
      </c>
      <c r="D33" s="665" t="s">
        <v>5603</v>
      </c>
      <c r="E33" s="665" t="s">
        <v>5604</v>
      </c>
      <c r="F33" s="668"/>
      <c r="G33" s="668"/>
      <c r="H33" s="668"/>
      <c r="I33" s="668"/>
      <c r="J33" s="668"/>
      <c r="K33" s="668"/>
      <c r="L33" s="668"/>
      <c r="M33" s="668"/>
      <c r="N33" s="668">
        <v>1</v>
      </c>
      <c r="O33" s="668">
        <v>33.33</v>
      </c>
      <c r="P33" s="681"/>
      <c r="Q33" s="669">
        <v>33.33</v>
      </c>
    </row>
    <row r="34" spans="1:17" ht="14.4" customHeight="1" x14ac:dyDescent="0.3">
      <c r="A34" s="664" t="s">
        <v>5718</v>
      </c>
      <c r="B34" s="665" t="s">
        <v>5519</v>
      </c>
      <c r="C34" s="665" t="s">
        <v>5547</v>
      </c>
      <c r="D34" s="665" t="s">
        <v>5609</v>
      </c>
      <c r="E34" s="665" t="s">
        <v>5610</v>
      </c>
      <c r="F34" s="668"/>
      <c r="G34" s="668"/>
      <c r="H34" s="668"/>
      <c r="I34" s="668"/>
      <c r="J34" s="668">
        <v>1</v>
      </c>
      <c r="K34" s="668">
        <v>82</v>
      </c>
      <c r="L34" s="668"/>
      <c r="M34" s="668">
        <v>82</v>
      </c>
      <c r="N34" s="668">
        <v>1</v>
      </c>
      <c r="O34" s="668">
        <v>86</v>
      </c>
      <c r="P34" s="681"/>
      <c r="Q34" s="669">
        <v>86</v>
      </c>
    </row>
    <row r="35" spans="1:17" ht="14.4" customHeight="1" x14ac:dyDescent="0.3">
      <c r="A35" s="664" t="s">
        <v>5718</v>
      </c>
      <c r="B35" s="665" t="s">
        <v>5519</v>
      </c>
      <c r="C35" s="665" t="s">
        <v>5547</v>
      </c>
      <c r="D35" s="665" t="s">
        <v>5624</v>
      </c>
      <c r="E35" s="665" t="s">
        <v>5625</v>
      </c>
      <c r="F35" s="668">
        <v>2</v>
      </c>
      <c r="G35" s="668">
        <v>468</v>
      </c>
      <c r="H35" s="668">
        <v>1</v>
      </c>
      <c r="I35" s="668">
        <v>234</v>
      </c>
      <c r="J35" s="668">
        <v>2</v>
      </c>
      <c r="K35" s="668">
        <v>470</v>
      </c>
      <c r="L35" s="668">
        <v>1.0042735042735043</v>
      </c>
      <c r="M35" s="668">
        <v>235</v>
      </c>
      <c r="N35" s="668">
        <v>6</v>
      </c>
      <c r="O35" s="668">
        <v>1506</v>
      </c>
      <c r="P35" s="681">
        <v>3.2179487179487181</v>
      </c>
      <c r="Q35" s="669">
        <v>251</v>
      </c>
    </row>
    <row r="36" spans="1:17" ht="14.4" customHeight="1" x14ac:dyDescent="0.3">
      <c r="A36" s="664" t="s">
        <v>5718</v>
      </c>
      <c r="B36" s="665" t="s">
        <v>5519</v>
      </c>
      <c r="C36" s="665" t="s">
        <v>5547</v>
      </c>
      <c r="D36" s="665" t="s">
        <v>5642</v>
      </c>
      <c r="E36" s="665" t="s">
        <v>5643</v>
      </c>
      <c r="F36" s="668">
        <v>1</v>
      </c>
      <c r="G36" s="668">
        <v>310</v>
      </c>
      <c r="H36" s="668">
        <v>1</v>
      </c>
      <c r="I36" s="668">
        <v>310</v>
      </c>
      <c r="J36" s="668"/>
      <c r="K36" s="668"/>
      <c r="L36" s="668"/>
      <c r="M36" s="668"/>
      <c r="N36" s="668"/>
      <c r="O36" s="668"/>
      <c r="P36" s="681"/>
      <c r="Q36" s="669"/>
    </row>
    <row r="37" spans="1:17" ht="14.4" customHeight="1" x14ac:dyDescent="0.3">
      <c r="A37" s="664" t="s">
        <v>5719</v>
      </c>
      <c r="B37" s="665" t="s">
        <v>5519</v>
      </c>
      <c r="C37" s="665" t="s">
        <v>5547</v>
      </c>
      <c r="D37" s="665" t="s">
        <v>5573</v>
      </c>
      <c r="E37" s="665" t="s">
        <v>5574</v>
      </c>
      <c r="F37" s="668">
        <v>6</v>
      </c>
      <c r="G37" s="668">
        <v>700</v>
      </c>
      <c r="H37" s="668">
        <v>1</v>
      </c>
      <c r="I37" s="668">
        <v>116.66666666666667</v>
      </c>
      <c r="J37" s="668">
        <v>2</v>
      </c>
      <c r="K37" s="668">
        <v>236</v>
      </c>
      <c r="L37" s="668">
        <v>0.33714285714285713</v>
      </c>
      <c r="M37" s="668">
        <v>118</v>
      </c>
      <c r="N37" s="668"/>
      <c r="O37" s="668"/>
      <c r="P37" s="681"/>
      <c r="Q37" s="669"/>
    </row>
    <row r="38" spans="1:17" ht="14.4" customHeight="1" x14ac:dyDescent="0.3">
      <c r="A38" s="664" t="s">
        <v>5719</v>
      </c>
      <c r="B38" s="665" t="s">
        <v>5519</v>
      </c>
      <c r="C38" s="665" t="s">
        <v>5547</v>
      </c>
      <c r="D38" s="665" t="s">
        <v>5589</v>
      </c>
      <c r="E38" s="665" t="s">
        <v>5590</v>
      </c>
      <c r="F38" s="668">
        <v>1</v>
      </c>
      <c r="G38" s="668">
        <v>1634</v>
      </c>
      <c r="H38" s="668">
        <v>1</v>
      </c>
      <c r="I38" s="668">
        <v>1634</v>
      </c>
      <c r="J38" s="668"/>
      <c r="K38" s="668"/>
      <c r="L38" s="668"/>
      <c r="M38" s="668"/>
      <c r="N38" s="668"/>
      <c r="O38" s="668"/>
      <c r="P38" s="681"/>
      <c r="Q38" s="669"/>
    </row>
    <row r="39" spans="1:17" ht="14.4" customHeight="1" x14ac:dyDescent="0.3">
      <c r="A39" s="664" t="s">
        <v>5719</v>
      </c>
      <c r="B39" s="665" t="s">
        <v>5519</v>
      </c>
      <c r="C39" s="665" t="s">
        <v>5547</v>
      </c>
      <c r="D39" s="665" t="s">
        <v>5609</v>
      </c>
      <c r="E39" s="665" t="s">
        <v>5610</v>
      </c>
      <c r="F39" s="668">
        <v>2</v>
      </c>
      <c r="G39" s="668">
        <v>163</v>
      </c>
      <c r="H39" s="668">
        <v>1</v>
      </c>
      <c r="I39" s="668">
        <v>81.5</v>
      </c>
      <c r="J39" s="668"/>
      <c r="K39" s="668"/>
      <c r="L39" s="668"/>
      <c r="M39" s="668"/>
      <c r="N39" s="668"/>
      <c r="O39" s="668"/>
      <c r="P39" s="681"/>
      <c r="Q39" s="669"/>
    </row>
    <row r="40" spans="1:17" ht="14.4" customHeight="1" x14ac:dyDescent="0.3">
      <c r="A40" s="664" t="s">
        <v>5719</v>
      </c>
      <c r="B40" s="665" t="s">
        <v>5519</v>
      </c>
      <c r="C40" s="665" t="s">
        <v>5547</v>
      </c>
      <c r="D40" s="665" t="s">
        <v>5624</v>
      </c>
      <c r="E40" s="665" t="s">
        <v>5625</v>
      </c>
      <c r="F40" s="668">
        <v>9</v>
      </c>
      <c r="G40" s="668">
        <v>2092</v>
      </c>
      <c r="H40" s="668">
        <v>1</v>
      </c>
      <c r="I40" s="668">
        <v>232.44444444444446</v>
      </c>
      <c r="J40" s="668"/>
      <c r="K40" s="668"/>
      <c r="L40" s="668"/>
      <c r="M40" s="668"/>
      <c r="N40" s="668"/>
      <c r="O40" s="668"/>
      <c r="P40" s="681"/>
      <c r="Q40" s="669"/>
    </row>
    <row r="41" spans="1:17" ht="14.4" customHeight="1" x14ac:dyDescent="0.3">
      <c r="A41" s="664" t="s">
        <v>5719</v>
      </c>
      <c r="B41" s="665" t="s">
        <v>5519</v>
      </c>
      <c r="C41" s="665" t="s">
        <v>5547</v>
      </c>
      <c r="D41" s="665" t="s">
        <v>5656</v>
      </c>
      <c r="E41" s="665" t="s">
        <v>5657</v>
      </c>
      <c r="F41" s="668">
        <v>1</v>
      </c>
      <c r="G41" s="668">
        <v>928</v>
      </c>
      <c r="H41" s="668">
        <v>1</v>
      </c>
      <c r="I41" s="668">
        <v>928</v>
      </c>
      <c r="J41" s="668"/>
      <c r="K41" s="668"/>
      <c r="L41" s="668"/>
      <c r="M41" s="668"/>
      <c r="N41" s="668"/>
      <c r="O41" s="668"/>
      <c r="P41" s="681"/>
      <c r="Q41" s="669"/>
    </row>
    <row r="42" spans="1:17" ht="14.4" customHeight="1" x14ac:dyDescent="0.3">
      <c r="A42" s="664" t="s">
        <v>5719</v>
      </c>
      <c r="B42" s="665" t="s">
        <v>5688</v>
      </c>
      <c r="C42" s="665" t="s">
        <v>5542</v>
      </c>
      <c r="D42" s="665" t="s">
        <v>5720</v>
      </c>
      <c r="E42" s="665" t="s">
        <v>5721</v>
      </c>
      <c r="F42" s="668"/>
      <c r="G42" s="668"/>
      <c r="H42" s="668"/>
      <c r="I42" s="668"/>
      <c r="J42" s="668"/>
      <c r="K42" s="668"/>
      <c r="L42" s="668"/>
      <c r="M42" s="668"/>
      <c r="N42" s="668">
        <v>5</v>
      </c>
      <c r="O42" s="668">
        <v>1649.9</v>
      </c>
      <c r="P42" s="681"/>
      <c r="Q42" s="669">
        <v>329.98</v>
      </c>
    </row>
    <row r="43" spans="1:17" ht="14.4" customHeight="1" x14ac:dyDescent="0.3">
      <c r="A43" s="664" t="s">
        <v>5719</v>
      </c>
      <c r="B43" s="665" t="s">
        <v>5688</v>
      </c>
      <c r="C43" s="665" t="s">
        <v>5542</v>
      </c>
      <c r="D43" s="665" t="s">
        <v>5722</v>
      </c>
      <c r="E43" s="665" t="s">
        <v>5721</v>
      </c>
      <c r="F43" s="668"/>
      <c r="G43" s="668"/>
      <c r="H43" s="668"/>
      <c r="I43" s="668"/>
      <c r="J43" s="668"/>
      <c r="K43" s="668"/>
      <c r="L43" s="668"/>
      <c r="M43" s="668"/>
      <c r="N43" s="668">
        <v>6</v>
      </c>
      <c r="O43" s="668">
        <v>2600.46</v>
      </c>
      <c r="P43" s="681"/>
      <c r="Q43" s="669">
        <v>433.41</v>
      </c>
    </row>
    <row r="44" spans="1:17" ht="14.4" customHeight="1" x14ac:dyDescent="0.3">
      <c r="A44" s="664" t="s">
        <v>5719</v>
      </c>
      <c r="B44" s="665" t="s">
        <v>5688</v>
      </c>
      <c r="C44" s="665" t="s">
        <v>5542</v>
      </c>
      <c r="D44" s="665" t="s">
        <v>5723</v>
      </c>
      <c r="E44" s="665" t="s">
        <v>5724</v>
      </c>
      <c r="F44" s="668"/>
      <c r="G44" s="668"/>
      <c r="H44" s="668"/>
      <c r="I44" s="668"/>
      <c r="J44" s="668"/>
      <c r="K44" s="668"/>
      <c r="L44" s="668"/>
      <c r="M44" s="668"/>
      <c r="N44" s="668">
        <v>0.8</v>
      </c>
      <c r="O44" s="668">
        <v>503.67</v>
      </c>
      <c r="P44" s="681"/>
      <c r="Q44" s="669">
        <v>629.58749999999998</v>
      </c>
    </row>
    <row r="45" spans="1:17" ht="14.4" customHeight="1" x14ac:dyDescent="0.3">
      <c r="A45" s="664" t="s">
        <v>5719</v>
      </c>
      <c r="B45" s="665" t="s">
        <v>5688</v>
      </c>
      <c r="C45" s="665" t="s">
        <v>5542</v>
      </c>
      <c r="D45" s="665" t="s">
        <v>5725</v>
      </c>
      <c r="E45" s="665" t="s">
        <v>5726</v>
      </c>
      <c r="F45" s="668"/>
      <c r="G45" s="668"/>
      <c r="H45" s="668"/>
      <c r="I45" s="668"/>
      <c r="J45" s="668"/>
      <c r="K45" s="668"/>
      <c r="L45" s="668"/>
      <c r="M45" s="668"/>
      <c r="N45" s="668">
        <v>2</v>
      </c>
      <c r="O45" s="668">
        <v>4223.6000000000004</v>
      </c>
      <c r="P45" s="681"/>
      <c r="Q45" s="669">
        <v>2111.8000000000002</v>
      </c>
    </row>
    <row r="46" spans="1:17" ht="14.4" customHeight="1" x14ac:dyDescent="0.3">
      <c r="A46" s="664" t="s">
        <v>5719</v>
      </c>
      <c r="B46" s="665" t="s">
        <v>5688</v>
      </c>
      <c r="C46" s="665" t="s">
        <v>5542</v>
      </c>
      <c r="D46" s="665" t="s">
        <v>5727</v>
      </c>
      <c r="E46" s="665" t="s">
        <v>5728</v>
      </c>
      <c r="F46" s="668"/>
      <c r="G46" s="668"/>
      <c r="H46" s="668"/>
      <c r="I46" s="668"/>
      <c r="J46" s="668"/>
      <c r="K46" s="668"/>
      <c r="L46" s="668"/>
      <c r="M46" s="668"/>
      <c r="N46" s="668">
        <v>3</v>
      </c>
      <c r="O46" s="668">
        <v>363.75</v>
      </c>
      <c r="P46" s="681"/>
      <c r="Q46" s="669">
        <v>121.25</v>
      </c>
    </row>
    <row r="47" spans="1:17" ht="14.4" customHeight="1" x14ac:dyDescent="0.3">
      <c r="A47" s="664" t="s">
        <v>5719</v>
      </c>
      <c r="B47" s="665" t="s">
        <v>5688</v>
      </c>
      <c r="C47" s="665" t="s">
        <v>5542</v>
      </c>
      <c r="D47" s="665" t="s">
        <v>5729</v>
      </c>
      <c r="E47" s="665" t="s">
        <v>5730</v>
      </c>
      <c r="F47" s="668"/>
      <c r="G47" s="668"/>
      <c r="H47" s="668"/>
      <c r="I47" s="668"/>
      <c r="J47" s="668"/>
      <c r="K47" s="668"/>
      <c r="L47" s="668"/>
      <c r="M47" s="668"/>
      <c r="N47" s="668">
        <v>1</v>
      </c>
      <c r="O47" s="668">
        <v>12681.98</v>
      </c>
      <c r="P47" s="681"/>
      <c r="Q47" s="669">
        <v>12681.98</v>
      </c>
    </row>
    <row r="48" spans="1:17" ht="14.4" customHeight="1" x14ac:dyDescent="0.3">
      <c r="A48" s="664" t="s">
        <v>5719</v>
      </c>
      <c r="B48" s="665" t="s">
        <v>5688</v>
      </c>
      <c r="C48" s="665" t="s">
        <v>5542</v>
      </c>
      <c r="D48" s="665" t="s">
        <v>5731</v>
      </c>
      <c r="E48" s="665" t="s">
        <v>5732</v>
      </c>
      <c r="F48" s="668"/>
      <c r="G48" s="668"/>
      <c r="H48" s="668"/>
      <c r="I48" s="668"/>
      <c r="J48" s="668"/>
      <c r="K48" s="668"/>
      <c r="L48" s="668"/>
      <c r="M48" s="668"/>
      <c r="N48" s="668">
        <v>9</v>
      </c>
      <c r="O48" s="668">
        <v>12778.38</v>
      </c>
      <c r="P48" s="681"/>
      <c r="Q48" s="669">
        <v>1419.82</v>
      </c>
    </row>
    <row r="49" spans="1:17" ht="14.4" customHeight="1" x14ac:dyDescent="0.3">
      <c r="A49" s="664" t="s">
        <v>5719</v>
      </c>
      <c r="B49" s="665" t="s">
        <v>5688</v>
      </c>
      <c r="C49" s="665" t="s">
        <v>5542</v>
      </c>
      <c r="D49" s="665" t="s">
        <v>5733</v>
      </c>
      <c r="E49" s="665" t="s">
        <v>5734</v>
      </c>
      <c r="F49" s="668"/>
      <c r="G49" s="668"/>
      <c r="H49" s="668"/>
      <c r="I49" s="668"/>
      <c r="J49" s="668"/>
      <c r="K49" s="668"/>
      <c r="L49" s="668"/>
      <c r="M49" s="668"/>
      <c r="N49" s="668">
        <v>4</v>
      </c>
      <c r="O49" s="668">
        <v>3409.24</v>
      </c>
      <c r="P49" s="681"/>
      <c r="Q49" s="669">
        <v>852.31</v>
      </c>
    </row>
    <row r="50" spans="1:17" ht="14.4" customHeight="1" x14ac:dyDescent="0.3">
      <c r="A50" s="664" t="s">
        <v>5719</v>
      </c>
      <c r="B50" s="665" t="s">
        <v>5688</v>
      </c>
      <c r="C50" s="665" t="s">
        <v>5542</v>
      </c>
      <c r="D50" s="665" t="s">
        <v>5735</v>
      </c>
      <c r="E50" s="665" t="s">
        <v>5724</v>
      </c>
      <c r="F50" s="668"/>
      <c r="G50" s="668"/>
      <c r="H50" s="668"/>
      <c r="I50" s="668"/>
      <c r="J50" s="668"/>
      <c r="K50" s="668"/>
      <c r="L50" s="668"/>
      <c r="M50" s="668"/>
      <c r="N50" s="668">
        <v>0.4</v>
      </c>
      <c r="O50" s="668">
        <v>100.82</v>
      </c>
      <c r="P50" s="681"/>
      <c r="Q50" s="669">
        <v>252.04999999999998</v>
      </c>
    </row>
    <row r="51" spans="1:17" ht="14.4" customHeight="1" x14ac:dyDescent="0.3">
      <c r="A51" s="664" t="s">
        <v>5719</v>
      </c>
      <c r="B51" s="665" t="s">
        <v>5688</v>
      </c>
      <c r="C51" s="665" t="s">
        <v>5542</v>
      </c>
      <c r="D51" s="665" t="s">
        <v>5736</v>
      </c>
      <c r="E51" s="665" t="s">
        <v>5724</v>
      </c>
      <c r="F51" s="668"/>
      <c r="G51" s="668"/>
      <c r="H51" s="668"/>
      <c r="I51" s="668"/>
      <c r="J51" s="668"/>
      <c r="K51" s="668"/>
      <c r="L51" s="668"/>
      <c r="M51" s="668"/>
      <c r="N51" s="668">
        <v>4</v>
      </c>
      <c r="O51" s="668">
        <v>7395.48</v>
      </c>
      <c r="P51" s="681"/>
      <c r="Q51" s="669">
        <v>1848.87</v>
      </c>
    </row>
    <row r="52" spans="1:17" ht="14.4" customHeight="1" x14ac:dyDescent="0.3">
      <c r="A52" s="664" t="s">
        <v>5719</v>
      </c>
      <c r="B52" s="665" t="s">
        <v>5688</v>
      </c>
      <c r="C52" s="665" t="s">
        <v>5542</v>
      </c>
      <c r="D52" s="665" t="s">
        <v>5737</v>
      </c>
      <c r="E52" s="665" t="s">
        <v>5738</v>
      </c>
      <c r="F52" s="668"/>
      <c r="G52" s="668"/>
      <c r="H52" s="668"/>
      <c r="I52" s="668"/>
      <c r="J52" s="668"/>
      <c r="K52" s="668"/>
      <c r="L52" s="668"/>
      <c r="M52" s="668"/>
      <c r="N52" s="668">
        <v>1</v>
      </c>
      <c r="O52" s="668">
        <v>9736.64</v>
      </c>
      <c r="P52" s="681"/>
      <c r="Q52" s="669">
        <v>9736.64</v>
      </c>
    </row>
    <row r="53" spans="1:17" ht="14.4" customHeight="1" x14ac:dyDescent="0.3">
      <c r="A53" s="664" t="s">
        <v>5719</v>
      </c>
      <c r="B53" s="665" t="s">
        <v>5688</v>
      </c>
      <c r="C53" s="665" t="s">
        <v>5542</v>
      </c>
      <c r="D53" s="665" t="s">
        <v>5739</v>
      </c>
      <c r="E53" s="665" t="s">
        <v>5740</v>
      </c>
      <c r="F53" s="668"/>
      <c r="G53" s="668"/>
      <c r="H53" s="668"/>
      <c r="I53" s="668"/>
      <c r="J53" s="668"/>
      <c r="K53" s="668"/>
      <c r="L53" s="668"/>
      <c r="M53" s="668"/>
      <c r="N53" s="668">
        <v>0.2</v>
      </c>
      <c r="O53" s="668">
        <v>13.4</v>
      </c>
      <c r="P53" s="681"/>
      <c r="Q53" s="669">
        <v>67</v>
      </c>
    </row>
    <row r="54" spans="1:17" ht="14.4" customHeight="1" x14ac:dyDescent="0.3">
      <c r="A54" s="664" t="s">
        <v>5719</v>
      </c>
      <c r="B54" s="665" t="s">
        <v>5688</v>
      </c>
      <c r="C54" s="665" t="s">
        <v>5547</v>
      </c>
      <c r="D54" s="665" t="s">
        <v>5741</v>
      </c>
      <c r="E54" s="665" t="s">
        <v>5742</v>
      </c>
      <c r="F54" s="668"/>
      <c r="G54" s="668"/>
      <c r="H54" s="668"/>
      <c r="I54" s="668"/>
      <c r="J54" s="668"/>
      <c r="K54" s="668"/>
      <c r="L54" s="668"/>
      <c r="M54" s="668"/>
      <c r="N54" s="668">
        <v>1</v>
      </c>
      <c r="O54" s="668">
        <v>709</v>
      </c>
      <c r="P54" s="681"/>
      <c r="Q54" s="669">
        <v>709</v>
      </c>
    </row>
    <row r="55" spans="1:17" ht="14.4" customHeight="1" x14ac:dyDescent="0.3">
      <c r="A55" s="664" t="s">
        <v>5719</v>
      </c>
      <c r="B55" s="665" t="s">
        <v>5688</v>
      </c>
      <c r="C55" s="665" t="s">
        <v>5547</v>
      </c>
      <c r="D55" s="665" t="s">
        <v>5743</v>
      </c>
      <c r="E55" s="665" t="s">
        <v>5744</v>
      </c>
      <c r="F55" s="668"/>
      <c r="G55" s="668"/>
      <c r="H55" s="668"/>
      <c r="I55" s="668"/>
      <c r="J55" s="668"/>
      <c r="K55" s="668"/>
      <c r="L55" s="668"/>
      <c r="M55" s="668"/>
      <c r="N55" s="668">
        <v>1</v>
      </c>
      <c r="O55" s="668">
        <v>5507</v>
      </c>
      <c r="P55" s="681"/>
      <c r="Q55" s="669">
        <v>5507</v>
      </c>
    </row>
    <row r="56" spans="1:17" ht="14.4" customHeight="1" x14ac:dyDescent="0.3">
      <c r="A56" s="664" t="s">
        <v>5719</v>
      </c>
      <c r="B56" s="665" t="s">
        <v>5688</v>
      </c>
      <c r="C56" s="665" t="s">
        <v>5547</v>
      </c>
      <c r="D56" s="665" t="s">
        <v>5745</v>
      </c>
      <c r="E56" s="665" t="s">
        <v>5746</v>
      </c>
      <c r="F56" s="668"/>
      <c r="G56" s="668"/>
      <c r="H56" s="668"/>
      <c r="I56" s="668"/>
      <c r="J56" s="668"/>
      <c r="K56" s="668"/>
      <c r="L56" s="668"/>
      <c r="M56" s="668"/>
      <c r="N56" s="668">
        <v>1</v>
      </c>
      <c r="O56" s="668">
        <v>9211</v>
      </c>
      <c r="P56" s="681"/>
      <c r="Q56" s="669">
        <v>9211</v>
      </c>
    </row>
    <row r="57" spans="1:17" ht="14.4" customHeight="1" x14ac:dyDescent="0.3">
      <c r="A57" s="664" t="s">
        <v>5719</v>
      </c>
      <c r="B57" s="665" t="s">
        <v>5688</v>
      </c>
      <c r="C57" s="665" t="s">
        <v>5547</v>
      </c>
      <c r="D57" s="665" t="s">
        <v>5747</v>
      </c>
      <c r="E57" s="665" t="s">
        <v>5748</v>
      </c>
      <c r="F57" s="668"/>
      <c r="G57" s="668"/>
      <c r="H57" s="668"/>
      <c r="I57" s="668"/>
      <c r="J57" s="668"/>
      <c r="K57" s="668"/>
      <c r="L57" s="668"/>
      <c r="M57" s="668"/>
      <c r="N57" s="668">
        <v>1</v>
      </c>
      <c r="O57" s="668">
        <v>4263</v>
      </c>
      <c r="P57" s="681"/>
      <c r="Q57" s="669">
        <v>4263</v>
      </c>
    </row>
    <row r="58" spans="1:17" ht="14.4" customHeight="1" x14ac:dyDescent="0.3">
      <c r="A58" s="664" t="s">
        <v>5719</v>
      </c>
      <c r="B58" s="665" t="s">
        <v>5688</v>
      </c>
      <c r="C58" s="665" t="s">
        <v>5547</v>
      </c>
      <c r="D58" s="665" t="s">
        <v>5593</v>
      </c>
      <c r="E58" s="665" t="s">
        <v>5594</v>
      </c>
      <c r="F58" s="668"/>
      <c r="G58" s="668"/>
      <c r="H58" s="668"/>
      <c r="I58" s="668"/>
      <c r="J58" s="668"/>
      <c r="K58" s="668"/>
      <c r="L58" s="668"/>
      <c r="M58" s="668"/>
      <c r="N58" s="668">
        <v>1</v>
      </c>
      <c r="O58" s="668">
        <v>971</v>
      </c>
      <c r="P58" s="681"/>
      <c r="Q58" s="669">
        <v>971</v>
      </c>
    </row>
    <row r="59" spans="1:17" ht="14.4" customHeight="1" x14ac:dyDescent="0.3">
      <c r="A59" s="664" t="s">
        <v>5719</v>
      </c>
      <c r="B59" s="665" t="s">
        <v>5688</v>
      </c>
      <c r="C59" s="665" t="s">
        <v>5547</v>
      </c>
      <c r="D59" s="665" t="s">
        <v>5749</v>
      </c>
      <c r="E59" s="665" t="s">
        <v>5750</v>
      </c>
      <c r="F59" s="668"/>
      <c r="G59" s="668"/>
      <c r="H59" s="668"/>
      <c r="I59" s="668"/>
      <c r="J59" s="668"/>
      <c r="K59" s="668"/>
      <c r="L59" s="668"/>
      <c r="M59" s="668"/>
      <c r="N59" s="668">
        <v>1</v>
      </c>
      <c r="O59" s="668">
        <v>2950</v>
      </c>
      <c r="P59" s="681"/>
      <c r="Q59" s="669">
        <v>2950</v>
      </c>
    </row>
    <row r="60" spans="1:17" ht="14.4" customHeight="1" x14ac:dyDescent="0.3">
      <c r="A60" s="664" t="s">
        <v>5719</v>
      </c>
      <c r="B60" s="665" t="s">
        <v>5688</v>
      </c>
      <c r="C60" s="665" t="s">
        <v>5547</v>
      </c>
      <c r="D60" s="665" t="s">
        <v>5632</v>
      </c>
      <c r="E60" s="665" t="s">
        <v>5633</v>
      </c>
      <c r="F60" s="668"/>
      <c r="G60" s="668"/>
      <c r="H60" s="668"/>
      <c r="I60" s="668"/>
      <c r="J60" s="668"/>
      <c r="K60" s="668"/>
      <c r="L60" s="668"/>
      <c r="M60" s="668"/>
      <c r="N60" s="668">
        <v>2</v>
      </c>
      <c r="O60" s="668">
        <v>240</v>
      </c>
      <c r="P60" s="681"/>
      <c r="Q60" s="669">
        <v>120</v>
      </c>
    </row>
    <row r="61" spans="1:17" ht="14.4" customHeight="1" x14ac:dyDescent="0.3">
      <c r="A61" s="664" t="s">
        <v>5719</v>
      </c>
      <c r="B61" s="665" t="s">
        <v>5688</v>
      </c>
      <c r="C61" s="665" t="s">
        <v>5547</v>
      </c>
      <c r="D61" s="665" t="s">
        <v>5642</v>
      </c>
      <c r="E61" s="665" t="s">
        <v>5643</v>
      </c>
      <c r="F61" s="668"/>
      <c r="G61" s="668"/>
      <c r="H61" s="668"/>
      <c r="I61" s="668"/>
      <c r="J61" s="668"/>
      <c r="K61" s="668"/>
      <c r="L61" s="668"/>
      <c r="M61" s="668"/>
      <c r="N61" s="668">
        <v>1</v>
      </c>
      <c r="O61" s="668">
        <v>319</v>
      </c>
      <c r="P61" s="681"/>
      <c r="Q61" s="669">
        <v>319</v>
      </c>
    </row>
    <row r="62" spans="1:17" ht="14.4" customHeight="1" x14ac:dyDescent="0.3">
      <c r="A62" s="664" t="s">
        <v>5719</v>
      </c>
      <c r="B62" s="665" t="s">
        <v>5688</v>
      </c>
      <c r="C62" s="665" t="s">
        <v>5547</v>
      </c>
      <c r="D62" s="665" t="s">
        <v>5666</v>
      </c>
      <c r="E62" s="665" t="s">
        <v>5667</v>
      </c>
      <c r="F62" s="668"/>
      <c r="G62" s="668"/>
      <c r="H62" s="668"/>
      <c r="I62" s="668"/>
      <c r="J62" s="668"/>
      <c r="K62" s="668"/>
      <c r="L62" s="668"/>
      <c r="M62" s="668"/>
      <c r="N62" s="668">
        <v>1</v>
      </c>
      <c r="O62" s="668">
        <v>331</v>
      </c>
      <c r="P62" s="681"/>
      <c r="Q62" s="669">
        <v>331</v>
      </c>
    </row>
    <row r="63" spans="1:17" ht="14.4" customHeight="1" x14ac:dyDescent="0.3">
      <c r="A63" s="664" t="s">
        <v>5719</v>
      </c>
      <c r="B63" s="665" t="s">
        <v>5688</v>
      </c>
      <c r="C63" s="665" t="s">
        <v>5547</v>
      </c>
      <c r="D63" s="665" t="s">
        <v>5751</v>
      </c>
      <c r="E63" s="665" t="s">
        <v>5752</v>
      </c>
      <c r="F63" s="668"/>
      <c r="G63" s="668"/>
      <c r="H63" s="668"/>
      <c r="I63" s="668"/>
      <c r="J63" s="668"/>
      <c r="K63" s="668"/>
      <c r="L63" s="668"/>
      <c r="M63" s="668"/>
      <c r="N63" s="668">
        <v>1</v>
      </c>
      <c r="O63" s="668">
        <v>1380</v>
      </c>
      <c r="P63" s="681"/>
      <c r="Q63" s="669">
        <v>1380</v>
      </c>
    </row>
    <row r="64" spans="1:17" ht="14.4" customHeight="1" x14ac:dyDescent="0.3">
      <c r="A64" s="664" t="s">
        <v>5719</v>
      </c>
      <c r="B64" s="665" t="s">
        <v>5688</v>
      </c>
      <c r="C64" s="665" t="s">
        <v>5547</v>
      </c>
      <c r="D64" s="665" t="s">
        <v>5753</v>
      </c>
      <c r="E64" s="665" t="s">
        <v>5744</v>
      </c>
      <c r="F64" s="668"/>
      <c r="G64" s="668"/>
      <c r="H64" s="668"/>
      <c r="I64" s="668"/>
      <c r="J64" s="668"/>
      <c r="K64" s="668"/>
      <c r="L64" s="668"/>
      <c r="M64" s="668"/>
      <c r="N64" s="668">
        <v>1</v>
      </c>
      <c r="O64" s="668">
        <v>593</v>
      </c>
      <c r="P64" s="681"/>
      <c r="Q64" s="669">
        <v>593</v>
      </c>
    </row>
    <row r="65" spans="1:17" ht="14.4" customHeight="1" x14ac:dyDescent="0.3">
      <c r="A65" s="664" t="s">
        <v>5719</v>
      </c>
      <c r="B65" s="665" t="s">
        <v>5688</v>
      </c>
      <c r="C65" s="665" t="s">
        <v>5547</v>
      </c>
      <c r="D65" s="665" t="s">
        <v>5754</v>
      </c>
      <c r="E65" s="665" t="s">
        <v>5755</v>
      </c>
      <c r="F65" s="668"/>
      <c r="G65" s="668"/>
      <c r="H65" s="668"/>
      <c r="I65" s="668"/>
      <c r="J65" s="668"/>
      <c r="K65" s="668"/>
      <c r="L65" s="668"/>
      <c r="M65" s="668"/>
      <c r="N65" s="668">
        <v>1</v>
      </c>
      <c r="O65" s="668">
        <v>3861</v>
      </c>
      <c r="P65" s="681"/>
      <c r="Q65" s="669">
        <v>3861</v>
      </c>
    </row>
    <row r="66" spans="1:17" ht="14.4" customHeight="1" x14ac:dyDescent="0.3">
      <c r="A66" s="664" t="s">
        <v>5756</v>
      </c>
      <c r="B66" s="665" t="s">
        <v>5519</v>
      </c>
      <c r="C66" s="665" t="s">
        <v>5547</v>
      </c>
      <c r="D66" s="665" t="s">
        <v>5571</v>
      </c>
      <c r="E66" s="665" t="s">
        <v>5572</v>
      </c>
      <c r="F66" s="668">
        <v>1</v>
      </c>
      <c r="G66" s="668">
        <v>93</v>
      </c>
      <c r="H66" s="668">
        <v>1</v>
      </c>
      <c r="I66" s="668">
        <v>93</v>
      </c>
      <c r="J66" s="668"/>
      <c r="K66" s="668"/>
      <c r="L66" s="668"/>
      <c r="M66" s="668"/>
      <c r="N66" s="668"/>
      <c r="O66" s="668"/>
      <c r="P66" s="681"/>
      <c r="Q66" s="669"/>
    </row>
    <row r="67" spans="1:17" ht="14.4" customHeight="1" x14ac:dyDescent="0.3">
      <c r="A67" s="664" t="s">
        <v>5756</v>
      </c>
      <c r="B67" s="665" t="s">
        <v>5519</v>
      </c>
      <c r="C67" s="665" t="s">
        <v>5547</v>
      </c>
      <c r="D67" s="665" t="s">
        <v>5573</v>
      </c>
      <c r="E67" s="665" t="s">
        <v>5574</v>
      </c>
      <c r="F67" s="668">
        <v>2</v>
      </c>
      <c r="G67" s="668">
        <v>234</v>
      </c>
      <c r="H67" s="668">
        <v>1</v>
      </c>
      <c r="I67" s="668">
        <v>117</v>
      </c>
      <c r="J67" s="668">
        <v>2</v>
      </c>
      <c r="K67" s="668">
        <v>236</v>
      </c>
      <c r="L67" s="668">
        <v>1.0085470085470085</v>
      </c>
      <c r="M67" s="668">
        <v>118</v>
      </c>
      <c r="N67" s="668"/>
      <c r="O67" s="668"/>
      <c r="P67" s="681"/>
      <c r="Q67" s="669"/>
    </row>
    <row r="68" spans="1:17" ht="14.4" customHeight="1" x14ac:dyDescent="0.3">
      <c r="A68" s="664" t="s">
        <v>5756</v>
      </c>
      <c r="B68" s="665" t="s">
        <v>5519</v>
      </c>
      <c r="C68" s="665" t="s">
        <v>5547</v>
      </c>
      <c r="D68" s="665" t="s">
        <v>5603</v>
      </c>
      <c r="E68" s="665" t="s">
        <v>5604</v>
      </c>
      <c r="F68" s="668"/>
      <c r="G68" s="668"/>
      <c r="H68" s="668"/>
      <c r="I68" s="668"/>
      <c r="J68" s="668"/>
      <c r="K68" s="668"/>
      <c r="L68" s="668"/>
      <c r="M68" s="668"/>
      <c r="N68" s="668">
        <v>1</v>
      </c>
      <c r="O68" s="668">
        <v>33.33</v>
      </c>
      <c r="P68" s="681"/>
      <c r="Q68" s="669">
        <v>33.33</v>
      </c>
    </row>
    <row r="69" spans="1:17" ht="14.4" customHeight="1" x14ac:dyDescent="0.3">
      <c r="A69" s="664" t="s">
        <v>5756</v>
      </c>
      <c r="B69" s="665" t="s">
        <v>5519</v>
      </c>
      <c r="C69" s="665" t="s">
        <v>5547</v>
      </c>
      <c r="D69" s="665" t="s">
        <v>5624</v>
      </c>
      <c r="E69" s="665" t="s">
        <v>5625</v>
      </c>
      <c r="F69" s="668"/>
      <c r="G69" s="668"/>
      <c r="H69" s="668"/>
      <c r="I69" s="668"/>
      <c r="J69" s="668">
        <v>1</v>
      </c>
      <c r="K69" s="668">
        <v>235</v>
      </c>
      <c r="L69" s="668"/>
      <c r="M69" s="668">
        <v>235</v>
      </c>
      <c r="N69" s="668">
        <v>1</v>
      </c>
      <c r="O69" s="668">
        <v>251</v>
      </c>
      <c r="P69" s="681"/>
      <c r="Q69" s="669">
        <v>251</v>
      </c>
    </row>
    <row r="70" spans="1:17" ht="14.4" customHeight="1" x14ac:dyDescent="0.3">
      <c r="A70" s="664" t="s">
        <v>5757</v>
      </c>
      <c r="B70" s="665" t="s">
        <v>5519</v>
      </c>
      <c r="C70" s="665" t="s">
        <v>5547</v>
      </c>
      <c r="D70" s="665" t="s">
        <v>5554</v>
      </c>
      <c r="E70" s="665" t="s">
        <v>5555</v>
      </c>
      <c r="F70" s="668">
        <v>2</v>
      </c>
      <c r="G70" s="668">
        <v>69</v>
      </c>
      <c r="H70" s="668">
        <v>1</v>
      </c>
      <c r="I70" s="668">
        <v>34.5</v>
      </c>
      <c r="J70" s="668">
        <v>1</v>
      </c>
      <c r="K70" s="668">
        <v>35</v>
      </c>
      <c r="L70" s="668">
        <v>0.50724637681159424</v>
      </c>
      <c r="M70" s="668">
        <v>35</v>
      </c>
      <c r="N70" s="668"/>
      <c r="O70" s="668"/>
      <c r="P70" s="681"/>
      <c r="Q70" s="669"/>
    </row>
    <row r="71" spans="1:17" ht="14.4" customHeight="1" x14ac:dyDescent="0.3">
      <c r="A71" s="664" t="s">
        <v>5757</v>
      </c>
      <c r="B71" s="665" t="s">
        <v>5519</v>
      </c>
      <c r="C71" s="665" t="s">
        <v>5547</v>
      </c>
      <c r="D71" s="665" t="s">
        <v>5563</v>
      </c>
      <c r="E71" s="665" t="s">
        <v>5564</v>
      </c>
      <c r="F71" s="668">
        <v>1</v>
      </c>
      <c r="G71" s="668">
        <v>124</v>
      </c>
      <c r="H71" s="668">
        <v>1</v>
      </c>
      <c r="I71" s="668">
        <v>124</v>
      </c>
      <c r="J71" s="668"/>
      <c r="K71" s="668"/>
      <c r="L71" s="668"/>
      <c r="M71" s="668"/>
      <c r="N71" s="668">
        <v>2</v>
      </c>
      <c r="O71" s="668">
        <v>414</v>
      </c>
      <c r="P71" s="681">
        <v>3.338709677419355</v>
      </c>
      <c r="Q71" s="669">
        <v>207</v>
      </c>
    </row>
    <row r="72" spans="1:17" ht="14.4" customHeight="1" x14ac:dyDescent="0.3">
      <c r="A72" s="664" t="s">
        <v>5757</v>
      </c>
      <c r="B72" s="665" t="s">
        <v>5519</v>
      </c>
      <c r="C72" s="665" t="s">
        <v>5547</v>
      </c>
      <c r="D72" s="665" t="s">
        <v>5565</v>
      </c>
      <c r="E72" s="665" t="s">
        <v>5566</v>
      </c>
      <c r="F72" s="668">
        <v>1</v>
      </c>
      <c r="G72" s="668">
        <v>300</v>
      </c>
      <c r="H72" s="668">
        <v>1</v>
      </c>
      <c r="I72" s="668">
        <v>300</v>
      </c>
      <c r="J72" s="668"/>
      <c r="K72" s="668"/>
      <c r="L72" s="668"/>
      <c r="M72" s="668"/>
      <c r="N72" s="668">
        <v>1</v>
      </c>
      <c r="O72" s="668">
        <v>309</v>
      </c>
      <c r="P72" s="681">
        <v>1.03</v>
      </c>
      <c r="Q72" s="669">
        <v>309</v>
      </c>
    </row>
    <row r="73" spans="1:17" ht="14.4" customHeight="1" x14ac:dyDescent="0.3">
      <c r="A73" s="664" t="s">
        <v>5757</v>
      </c>
      <c r="B73" s="665" t="s">
        <v>5519</v>
      </c>
      <c r="C73" s="665" t="s">
        <v>5547</v>
      </c>
      <c r="D73" s="665" t="s">
        <v>5567</v>
      </c>
      <c r="E73" s="665" t="s">
        <v>5568</v>
      </c>
      <c r="F73" s="668"/>
      <c r="G73" s="668"/>
      <c r="H73" s="668"/>
      <c r="I73" s="668"/>
      <c r="J73" s="668">
        <v>1</v>
      </c>
      <c r="K73" s="668">
        <v>476</v>
      </c>
      <c r="L73" s="668"/>
      <c r="M73" s="668">
        <v>476</v>
      </c>
      <c r="N73" s="668">
        <v>1</v>
      </c>
      <c r="O73" s="668">
        <v>488</v>
      </c>
      <c r="P73" s="681"/>
      <c r="Q73" s="669">
        <v>488</v>
      </c>
    </row>
    <row r="74" spans="1:17" ht="14.4" customHeight="1" x14ac:dyDescent="0.3">
      <c r="A74" s="664" t="s">
        <v>5757</v>
      </c>
      <c r="B74" s="665" t="s">
        <v>5519</v>
      </c>
      <c r="C74" s="665" t="s">
        <v>5547</v>
      </c>
      <c r="D74" s="665" t="s">
        <v>5569</v>
      </c>
      <c r="E74" s="665" t="s">
        <v>5570</v>
      </c>
      <c r="F74" s="668">
        <v>3</v>
      </c>
      <c r="G74" s="668">
        <v>283</v>
      </c>
      <c r="H74" s="668">
        <v>1</v>
      </c>
      <c r="I74" s="668">
        <v>94.333333333333329</v>
      </c>
      <c r="J74" s="668">
        <v>2</v>
      </c>
      <c r="K74" s="668">
        <v>190</v>
      </c>
      <c r="L74" s="668">
        <v>0.67137809187279152</v>
      </c>
      <c r="M74" s="668">
        <v>95</v>
      </c>
      <c r="N74" s="668">
        <v>1</v>
      </c>
      <c r="O74" s="668">
        <v>99</v>
      </c>
      <c r="P74" s="681">
        <v>0.34982332155477031</v>
      </c>
      <c r="Q74" s="669">
        <v>99</v>
      </c>
    </row>
    <row r="75" spans="1:17" ht="14.4" customHeight="1" x14ac:dyDescent="0.3">
      <c r="A75" s="664" t="s">
        <v>5757</v>
      </c>
      <c r="B75" s="665" t="s">
        <v>5519</v>
      </c>
      <c r="C75" s="665" t="s">
        <v>5547</v>
      </c>
      <c r="D75" s="665" t="s">
        <v>5758</v>
      </c>
      <c r="E75" s="665" t="s">
        <v>5759</v>
      </c>
      <c r="F75" s="668">
        <v>1</v>
      </c>
      <c r="G75" s="668">
        <v>323</v>
      </c>
      <c r="H75" s="668">
        <v>1</v>
      </c>
      <c r="I75" s="668">
        <v>323</v>
      </c>
      <c r="J75" s="668"/>
      <c r="K75" s="668"/>
      <c r="L75" s="668"/>
      <c r="M75" s="668"/>
      <c r="N75" s="668"/>
      <c r="O75" s="668"/>
      <c r="P75" s="681"/>
      <c r="Q75" s="669"/>
    </row>
    <row r="76" spans="1:17" ht="14.4" customHeight="1" x14ac:dyDescent="0.3">
      <c r="A76" s="664" t="s">
        <v>5757</v>
      </c>
      <c r="B76" s="665" t="s">
        <v>5519</v>
      </c>
      <c r="C76" s="665" t="s">
        <v>5547</v>
      </c>
      <c r="D76" s="665" t="s">
        <v>5571</v>
      </c>
      <c r="E76" s="665" t="s">
        <v>5572</v>
      </c>
      <c r="F76" s="668"/>
      <c r="G76" s="668"/>
      <c r="H76" s="668"/>
      <c r="I76" s="668"/>
      <c r="J76" s="668">
        <v>2</v>
      </c>
      <c r="K76" s="668">
        <v>186</v>
      </c>
      <c r="L76" s="668"/>
      <c r="M76" s="668">
        <v>93</v>
      </c>
      <c r="N76" s="668"/>
      <c r="O76" s="668"/>
      <c r="P76" s="681"/>
      <c r="Q76" s="669"/>
    </row>
    <row r="77" spans="1:17" ht="14.4" customHeight="1" x14ac:dyDescent="0.3">
      <c r="A77" s="664" t="s">
        <v>5757</v>
      </c>
      <c r="B77" s="665" t="s">
        <v>5519</v>
      </c>
      <c r="C77" s="665" t="s">
        <v>5547</v>
      </c>
      <c r="D77" s="665" t="s">
        <v>5573</v>
      </c>
      <c r="E77" s="665" t="s">
        <v>5574</v>
      </c>
      <c r="F77" s="668">
        <v>74</v>
      </c>
      <c r="G77" s="668">
        <v>8688</v>
      </c>
      <c r="H77" s="668">
        <v>1</v>
      </c>
      <c r="I77" s="668">
        <v>117.4054054054054</v>
      </c>
      <c r="J77" s="668">
        <v>79</v>
      </c>
      <c r="K77" s="668">
        <v>9322</v>
      </c>
      <c r="L77" s="668">
        <v>1.072974217311234</v>
      </c>
      <c r="M77" s="668">
        <v>118</v>
      </c>
      <c r="N77" s="668">
        <v>93</v>
      </c>
      <c r="O77" s="668">
        <v>11718</v>
      </c>
      <c r="P77" s="681">
        <v>1.3487569060773481</v>
      </c>
      <c r="Q77" s="669">
        <v>126</v>
      </c>
    </row>
    <row r="78" spans="1:17" ht="14.4" customHeight="1" x14ac:dyDescent="0.3">
      <c r="A78" s="664" t="s">
        <v>5757</v>
      </c>
      <c r="B78" s="665" t="s">
        <v>5519</v>
      </c>
      <c r="C78" s="665" t="s">
        <v>5547</v>
      </c>
      <c r="D78" s="665" t="s">
        <v>5591</v>
      </c>
      <c r="E78" s="665" t="s">
        <v>5592</v>
      </c>
      <c r="F78" s="668"/>
      <c r="G78" s="668"/>
      <c r="H78" s="668"/>
      <c r="I78" s="668"/>
      <c r="J78" s="668">
        <v>5</v>
      </c>
      <c r="K78" s="668">
        <v>6420</v>
      </c>
      <c r="L78" s="668"/>
      <c r="M78" s="668">
        <v>1284</v>
      </c>
      <c r="N78" s="668">
        <v>1</v>
      </c>
      <c r="O78" s="668">
        <v>1309</v>
      </c>
      <c r="P78" s="681"/>
      <c r="Q78" s="669">
        <v>1309</v>
      </c>
    </row>
    <row r="79" spans="1:17" ht="14.4" customHeight="1" x14ac:dyDescent="0.3">
      <c r="A79" s="664" t="s">
        <v>5757</v>
      </c>
      <c r="B79" s="665" t="s">
        <v>5519</v>
      </c>
      <c r="C79" s="665" t="s">
        <v>5547</v>
      </c>
      <c r="D79" s="665" t="s">
        <v>5603</v>
      </c>
      <c r="E79" s="665" t="s">
        <v>5604</v>
      </c>
      <c r="F79" s="668">
        <v>1</v>
      </c>
      <c r="G79" s="668">
        <v>0</v>
      </c>
      <c r="H79" s="668"/>
      <c r="I79" s="668">
        <v>0</v>
      </c>
      <c r="J79" s="668"/>
      <c r="K79" s="668"/>
      <c r="L79" s="668"/>
      <c r="M79" s="668"/>
      <c r="N79" s="668"/>
      <c r="O79" s="668"/>
      <c r="P79" s="681"/>
      <c r="Q79" s="669"/>
    </row>
    <row r="80" spans="1:17" ht="14.4" customHeight="1" x14ac:dyDescent="0.3">
      <c r="A80" s="664" t="s">
        <v>5757</v>
      </c>
      <c r="B80" s="665" t="s">
        <v>5519</v>
      </c>
      <c r="C80" s="665" t="s">
        <v>5547</v>
      </c>
      <c r="D80" s="665" t="s">
        <v>5609</v>
      </c>
      <c r="E80" s="665" t="s">
        <v>5610</v>
      </c>
      <c r="F80" s="668">
        <v>1</v>
      </c>
      <c r="G80" s="668">
        <v>82</v>
      </c>
      <c r="H80" s="668">
        <v>1</v>
      </c>
      <c r="I80" s="668">
        <v>82</v>
      </c>
      <c r="J80" s="668">
        <v>1</v>
      </c>
      <c r="K80" s="668">
        <v>82</v>
      </c>
      <c r="L80" s="668">
        <v>1</v>
      </c>
      <c r="M80" s="668">
        <v>82</v>
      </c>
      <c r="N80" s="668"/>
      <c r="O80" s="668"/>
      <c r="P80" s="681"/>
      <c r="Q80" s="669"/>
    </row>
    <row r="81" spans="1:17" ht="14.4" customHeight="1" x14ac:dyDescent="0.3">
      <c r="A81" s="664" t="s">
        <v>5757</v>
      </c>
      <c r="B81" s="665" t="s">
        <v>5519</v>
      </c>
      <c r="C81" s="665" t="s">
        <v>5547</v>
      </c>
      <c r="D81" s="665" t="s">
        <v>5615</v>
      </c>
      <c r="E81" s="665" t="s">
        <v>5616</v>
      </c>
      <c r="F81" s="668"/>
      <c r="G81" s="668"/>
      <c r="H81" s="668"/>
      <c r="I81" s="668"/>
      <c r="J81" s="668">
        <v>1</v>
      </c>
      <c r="K81" s="668">
        <v>384</v>
      </c>
      <c r="L81" s="668"/>
      <c r="M81" s="668">
        <v>384</v>
      </c>
      <c r="N81" s="668"/>
      <c r="O81" s="668"/>
      <c r="P81" s="681"/>
      <c r="Q81" s="669"/>
    </row>
    <row r="82" spans="1:17" ht="14.4" customHeight="1" x14ac:dyDescent="0.3">
      <c r="A82" s="664" t="s">
        <v>5757</v>
      </c>
      <c r="B82" s="665" t="s">
        <v>5519</v>
      </c>
      <c r="C82" s="665" t="s">
        <v>5547</v>
      </c>
      <c r="D82" s="665" t="s">
        <v>5624</v>
      </c>
      <c r="E82" s="665" t="s">
        <v>5625</v>
      </c>
      <c r="F82" s="668">
        <v>9</v>
      </c>
      <c r="G82" s="668">
        <v>2104</v>
      </c>
      <c r="H82" s="668">
        <v>1</v>
      </c>
      <c r="I82" s="668">
        <v>233.77777777777777</v>
      </c>
      <c r="J82" s="668">
        <v>10</v>
      </c>
      <c r="K82" s="668">
        <v>2350</v>
      </c>
      <c r="L82" s="668">
        <v>1.1169201520912548</v>
      </c>
      <c r="M82" s="668">
        <v>235</v>
      </c>
      <c r="N82" s="668">
        <v>9</v>
      </c>
      <c r="O82" s="668">
        <v>2259</v>
      </c>
      <c r="P82" s="681">
        <v>1.0736692015209126</v>
      </c>
      <c r="Q82" s="669">
        <v>251</v>
      </c>
    </row>
    <row r="83" spans="1:17" ht="14.4" customHeight="1" x14ac:dyDescent="0.3">
      <c r="A83" s="664" t="s">
        <v>5757</v>
      </c>
      <c r="B83" s="665" t="s">
        <v>5519</v>
      </c>
      <c r="C83" s="665" t="s">
        <v>5547</v>
      </c>
      <c r="D83" s="665" t="s">
        <v>5632</v>
      </c>
      <c r="E83" s="665" t="s">
        <v>5633</v>
      </c>
      <c r="F83" s="668">
        <v>2</v>
      </c>
      <c r="G83" s="668">
        <v>226</v>
      </c>
      <c r="H83" s="668">
        <v>1</v>
      </c>
      <c r="I83" s="668">
        <v>113</v>
      </c>
      <c r="J83" s="668">
        <v>1</v>
      </c>
      <c r="K83" s="668">
        <v>114</v>
      </c>
      <c r="L83" s="668">
        <v>0.50442477876106195</v>
      </c>
      <c r="M83" s="668">
        <v>114</v>
      </c>
      <c r="N83" s="668"/>
      <c r="O83" s="668"/>
      <c r="P83" s="681"/>
      <c r="Q83" s="669"/>
    </row>
    <row r="84" spans="1:17" ht="14.4" customHeight="1" x14ac:dyDescent="0.3">
      <c r="A84" s="664" t="s">
        <v>5757</v>
      </c>
      <c r="B84" s="665" t="s">
        <v>5519</v>
      </c>
      <c r="C84" s="665" t="s">
        <v>5547</v>
      </c>
      <c r="D84" s="665" t="s">
        <v>5642</v>
      </c>
      <c r="E84" s="665" t="s">
        <v>5643</v>
      </c>
      <c r="F84" s="668">
        <v>1</v>
      </c>
      <c r="G84" s="668">
        <v>310</v>
      </c>
      <c r="H84" s="668">
        <v>1</v>
      </c>
      <c r="I84" s="668">
        <v>310</v>
      </c>
      <c r="J84" s="668">
        <v>1</v>
      </c>
      <c r="K84" s="668">
        <v>311</v>
      </c>
      <c r="L84" s="668">
        <v>1.0032258064516129</v>
      </c>
      <c r="M84" s="668">
        <v>311</v>
      </c>
      <c r="N84" s="668">
        <v>2</v>
      </c>
      <c r="O84" s="668">
        <v>638</v>
      </c>
      <c r="P84" s="681">
        <v>2.0580645161290323</v>
      </c>
      <c r="Q84" s="669">
        <v>319</v>
      </c>
    </row>
    <row r="85" spans="1:17" ht="14.4" customHeight="1" x14ac:dyDescent="0.3">
      <c r="A85" s="664" t="s">
        <v>5757</v>
      </c>
      <c r="B85" s="665" t="s">
        <v>5519</v>
      </c>
      <c r="C85" s="665" t="s">
        <v>5547</v>
      </c>
      <c r="D85" s="665" t="s">
        <v>5648</v>
      </c>
      <c r="E85" s="665" t="s">
        <v>5649</v>
      </c>
      <c r="F85" s="668">
        <v>3</v>
      </c>
      <c r="G85" s="668">
        <v>331</v>
      </c>
      <c r="H85" s="668">
        <v>1</v>
      </c>
      <c r="I85" s="668">
        <v>110.33333333333333</v>
      </c>
      <c r="J85" s="668">
        <v>3</v>
      </c>
      <c r="K85" s="668">
        <v>333</v>
      </c>
      <c r="L85" s="668">
        <v>1.0060422960725075</v>
      </c>
      <c r="M85" s="668">
        <v>111</v>
      </c>
      <c r="N85" s="668">
        <v>1</v>
      </c>
      <c r="O85" s="668">
        <v>115</v>
      </c>
      <c r="P85" s="681">
        <v>0.34743202416918428</v>
      </c>
      <c r="Q85" s="669">
        <v>115</v>
      </c>
    </row>
    <row r="86" spans="1:17" ht="14.4" customHeight="1" x14ac:dyDescent="0.3">
      <c r="A86" s="664" t="s">
        <v>5757</v>
      </c>
      <c r="B86" s="665" t="s">
        <v>5519</v>
      </c>
      <c r="C86" s="665" t="s">
        <v>5547</v>
      </c>
      <c r="D86" s="665" t="s">
        <v>5658</v>
      </c>
      <c r="E86" s="665" t="s">
        <v>5659</v>
      </c>
      <c r="F86" s="668">
        <v>1</v>
      </c>
      <c r="G86" s="668">
        <v>223</v>
      </c>
      <c r="H86" s="668">
        <v>1</v>
      </c>
      <c r="I86" s="668">
        <v>223</v>
      </c>
      <c r="J86" s="668">
        <v>2</v>
      </c>
      <c r="K86" s="668">
        <v>446</v>
      </c>
      <c r="L86" s="668">
        <v>2</v>
      </c>
      <c r="M86" s="668">
        <v>223</v>
      </c>
      <c r="N86" s="668"/>
      <c r="O86" s="668"/>
      <c r="P86" s="681"/>
      <c r="Q86" s="669"/>
    </row>
    <row r="87" spans="1:17" ht="14.4" customHeight="1" x14ac:dyDescent="0.3">
      <c r="A87" s="664" t="s">
        <v>5757</v>
      </c>
      <c r="B87" s="665" t="s">
        <v>5519</v>
      </c>
      <c r="C87" s="665" t="s">
        <v>5547</v>
      </c>
      <c r="D87" s="665" t="s">
        <v>5664</v>
      </c>
      <c r="E87" s="665" t="s">
        <v>5665</v>
      </c>
      <c r="F87" s="668">
        <v>2</v>
      </c>
      <c r="G87" s="668">
        <v>776</v>
      </c>
      <c r="H87" s="668">
        <v>1</v>
      </c>
      <c r="I87" s="668">
        <v>388</v>
      </c>
      <c r="J87" s="668"/>
      <c r="K87" s="668"/>
      <c r="L87" s="668"/>
      <c r="M87" s="668"/>
      <c r="N87" s="668"/>
      <c r="O87" s="668"/>
      <c r="P87" s="681"/>
      <c r="Q87" s="669"/>
    </row>
    <row r="88" spans="1:17" ht="14.4" customHeight="1" x14ac:dyDescent="0.3">
      <c r="A88" s="664" t="s">
        <v>5757</v>
      </c>
      <c r="B88" s="665" t="s">
        <v>5519</v>
      </c>
      <c r="C88" s="665" t="s">
        <v>5547</v>
      </c>
      <c r="D88" s="665" t="s">
        <v>5666</v>
      </c>
      <c r="E88" s="665" t="s">
        <v>5667</v>
      </c>
      <c r="F88" s="668">
        <v>1</v>
      </c>
      <c r="G88" s="668">
        <v>316</v>
      </c>
      <c r="H88" s="668">
        <v>1</v>
      </c>
      <c r="I88" s="668">
        <v>316</v>
      </c>
      <c r="J88" s="668"/>
      <c r="K88" s="668"/>
      <c r="L88" s="668"/>
      <c r="M88" s="668"/>
      <c r="N88" s="668"/>
      <c r="O88" s="668"/>
      <c r="P88" s="681"/>
      <c r="Q88" s="669"/>
    </row>
    <row r="89" spans="1:17" ht="14.4" customHeight="1" x14ac:dyDescent="0.3">
      <c r="A89" s="664" t="s">
        <v>5757</v>
      </c>
      <c r="B89" s="665" t="s">
        <v>5688</v>
      </c>
      <c r="C89" s="665" t="s">
        <v>5547</v>
      </c>
      <c r="D89" s="665" t="s">
        <v>5571</v>
      </c>
      <c r="E89" s="665" t="s">
        <v>5572</v>
      </c>
      <c r="F89" s="668"/>
      <c r="G89" s="668"/>
      <c r="H89" s="668"/>
      <c r="I89" s="668"/>
      <c r="J89" s="668"/>
      <c r="K89" s="668"/>
      <c r="L89" s="668"/>
      <c r="M89" s="668"/>
      <c r="N89" s="668">
        <v>1</v>
      </c>
      <c r="O89" s="668">
        <v>97</v>
      </c>
      <c r="P89" s="681"/>
      <c r="Q89" s="669">
        <v>97</v>
      </c>
    </row>
    <row r="90" spans="1:17" ht="14.4" customHeight="1" x14ac:dyDescent="0.3">
      <c r="A90" s="664" t="s">
        <v>5757</v>
      </c>
      <c r="B90" s="665" t="s">
        <v>5688</v>
      </c>
      <c r="C90" s="665" t="s">
        <v>5547</v>
      </c>
      <c r="D90" s="665" t="s">
        <v>5743</v>
      </c>
      <c r="E90" s="665" t="s">
        <v>5744</v>
      </c>
      <c r="F90" s="668"/>
      <c r="G90" s="668"/>
      <c r="H90" s="668"/>
      <c r="I90" s="668"/>
      <c r="J90" s="668"/>
      <c r="K90" s="668"/>
      <c r="L90" s="668"/>
      <c r="M90" s="668"/>
      <c r="N90" s="668">
        <v>1</v>
      </c>
      <c r="O90" s="668">
        <v>5507</v>
      </c>
      <c r="P90" s="681"/>
      <c r="Q90" s="669">
        <v>5507</v>
      </c>
    </row>
    <row r="91" spans="1:17" ht="14.4" customHeight="1" x14ac:dyDescent="0.3">
      <c r="A91" s="664" t="s">
        <v>5760</v>
      </c>
      <c r="B91" s="665" t="s">
        <v>5519</v>
      </c>
      <c r="C91" s="665" t="s">
        <v>5547</v>
      </c>
      <c r="D91" s="665" t="s">
        <v>5624</v>
      </c>
      <c r="E91" s="665" t="s">
        <v>5625</v>
      </c>
      <c r="F91" s="668"/>
      <c r="G91" s="668"/>
      <c r="H91" s="668"/>
      <c r="I91" s="668"/>
      <c r="J91" s="668">
        <v>1</v>
      </c>
      <c r="K91" s="668">
        <v>235</v>
      </c>
      <c r="L91" s="668"/>
      <c r="M91" s="668">
        <v>235</v>
      </c>
      <c r="N91" s="668"/>
      <c r="O91" s="668"/>
      <c r="P91" s="681"/>
      <c r="Q91" s="669"/>
    </row>
    <row r="92" spans="1:17" ht="14.4" customHeight="1" x14ac:dyDescent="0.3">
      <c r="A92" s="664" t="s">
        <v>5761</v>
      </c>
      <c r="B92" s="665" t="s">
        <v>5519</v>
      </c>
      <c r="C92" s="665" t="s">
        <v>5547</v>
      </c>
      <c r="D92" s="665" t="s">
        <v>5573</v>
      </c>
      <c r="E92" s="665" t="s">
        <v>5574</v>
      </c>
      <c r="F92" s="668"/>
      <c r="G92" s="668"/>
      <c r="H92" s="668"/>
      <c r="I92" s="668"/>
      <c r="J92" s="668">
        <v>2</v>
      </c>
      <c r="K92" s="668">
        <v>236</v>
      </c>
      <c r="L92" s="668"/>
      <c r="M92" s="668">
        <v>118</v>
      </c>
      <c r="N92" s="668">
        <v>1</v>
      </c>
      <c r="O92" s="668">
        <v>126</v>
      </c>
      <c r="P92" s="681"/>
      <c r="Q92" s="669">
        <v>126</v>
      </c>
    </row>
    <row r="93" spans="1:17" ht="14.4" customHeight="1" x14ac:dyDescent="0.3">
      <c r="A93" s="664" t="s">
        <v>5761</v>
      </c>
      <c r="B93" s="665" t="s">
        <v>5519</v>
      </c>
      <c r="C93" s="665" t="s">
        <v>5547</v>
      </c>
      <c r="D93" s="665" t="s">
        <v>5624</v>
      </c>
      <c r="E93" s="665" t="s">
        <v>5625</v>
      </c>
      <c r="F93" s="668"/>
      <c r="G93" s="668"/>
      <c r="H93" s="668"/>
      <c r="I93" s="668"/>
      <c r="J93" s="668">
        <v>2</v>
      </c>
      <c r="K93" s="668">
        <v>470</v>
      </c>
      <c r="L93" s="668"/>
      <c r="M93" s="668">
        <v>235</v>
      </c>
      <c r="N93" s="668"/>
      <c r="O93" s="668"/>
      <c r="P93" s="681"/>
      <c r="Q93" s="669"/>
    </row>
    <row r="94" spans="1:17" ht="14.4" customHeight="1" x14ac:dyDescent="0.3">
      <c r="A94" s="664" t="s">
        <v>5762</v>
      </c>
      <c r="B94" s="665" t="s">
        <v>5519</v>
      </c>
      <c r="C94" s="665" t="s">
        <v>5547</v>
      </c>
      <c r="D94" s="665" t="s">
        <v>5573</v>
      </c>
      <c r="E94" s="665" t="s">
        <v>5574</v>
      </c>
      <c r="F94" s="668">
        <v>1</v>
      </c>
      <c r="G94" s="668">
        <v>116</v>
      </c>
      <c r="H94" s="668">
        <v>1</v>
      </c>
      <c r="I94" s="668">
        <v>116</v>
      </c>
      <c r="J94" s="668"/>
      <c r="K94" s="668"/>
      <c r="L94" s="668"/>
      <c r="M94" s="668"/>
      <c r="N94" s="668">
        <v>2</v>
      </c>
      <c r="O94" s="668">
        <v>252</v>
      </c>
      <c r="P94" s="681">
        <v>2.1724137931034484</v>
      </c>
      <c r="Q94" s="669">
        <v>126</v>
      </c>
    </row>
    <row r="95" spans="1:17" ht="14.4" customHeight="1" x14ac:dyDescent="0.3">
      <c r="A95" s="664" t="s">
        <v>5762</v>
      </c>
      <c r="B95" s="665" t="s">
        <v>5519</v>
      </c>
      <c r="C95" s="665" t="s">
        <v>5547</v>
      </c>
      <c r="D95" s="665" t="s">
        <v>5624</v>
      </c>
      <c r="E95" s="665" t="s">
        <v>5625</v>
      </c>
      <c r="F95" s="668">
        <v>1</v>
      </c>
      <c r="G95" s="668">
        <v>234</v>
      </c>
      <c r="H95" s="668">
        <v>1</v>
      </c>
      <c r="I95" s="668">
        <v>234</v>
      </c>
      <c r="J95" s="668"/>
      <c r="K95" s="668"/>
      <c r="L95" s="668"/>
      <c r="M95" s="668"/>
      <c r="N95" s="668"/>
      <c r="O95" s="668"/>
      <c r="P95" s="681"/>
      <c r="Q95" s="669"/>
    </row>
    <row r="96" spans="1:17" ht="14.4" customHeight="1" x14ac:dyDescent="0.3">
      <c r="A96" s="664" t="s">
        <v>5763</v>
      </c>
      <c r="B96" s="665" t="s">
        <v>5519</v>
      </c>
      <c r="C96" s="665" t="s">
        <v>5547</v>
      </c>
      <c r="D96" s="665" t="s">
        <v>5569</v>
      </c>
      <c r="E96" s="665" t="s">
        <v>5570</v>
      </c>
      <c r="F96" s="668"/>
      <c r="G96" s="668"/>
      <c r="H96" s="668"/>
      <c r="I96" s="668"/>
      <c r="J96" s="668"/>
      <c r="K96" s="668"/>
      <c r="L96" s="668"/>
      <c r="M96" s="668"/>
      <c r="N96" s="668">
        <v>1</v>
      </c>
      <c r="O96" s="668">
        <v>99</v>
      </c>
      <c r="P96" s="681"/>
      <c r="Q96" s="669">
        <v>99</v>
      </c>
    </row>
    <row r="97" spans="1:17" ht="14.4" customHeight="1" x14ac:dyDescent="0.3">
      <c r="A97" s="664" t="s">
        <v>5763</v>
      </c>
      <c r="B97" s="665" t="s">
        <v>5519</v>
      </c>
      <c r="C97" s="665" t="s">
        <v>5547</v>
      </c>
      <c r="D97" s="665" t="s">
        <v>5573</v>
      </c>
      <c r="E97" s="665" t="s">
        <v>5574</v>
      </c>
      <c r="F97" s="668">
        <v>1</v>
      </c>
      <c r="G97" s="668">
        <v>116</v>
      </c>
      <c r="H97" s="668">
        <v>1</v>
      </c>
      <c r="I97" s="668">
        <v>116</v>
      </c>
      <c r="J97" s="668"/>
      <c r="K97" s="668"/>
      <c r="L97" s="668"/>
      <c r="M97" s="668"/>
      <c r="N97" s="668">
        <v>1</v>
      </c>
      <c r="O97" s="668">
        <v>126</v>
      </c>
      <c r="P97" s="681">
        <v>1.0862068965517242</v>
      </c>
      <c r="Q97" s="669">
        <v>126</v>
      </c>
    </row>
    <row r="98" spans="1:17" ht="14.4" customHeight="1" x14ac:dyDescent="0.3">
      <c r="A98" s="664" t="s">
        <v>5764</v>
      </c>
      <c r="B98" s="665" t="s">
        <v>5519</v>
      </c>
      <c r="C98" s="665" t="s">
        <v>5547</v>
      </c>
      <c r="D98" s="665" t="s">
        <v>5569</v>
      </c>
      <c r="E98" s="665" t="s">
        <v>5570</v>
      </c>
      <c r="F98" s="668"/>
      <c r="G98" s="668"/>
      <c r="H98" s="668"/>
      <c r="I98" s="668"/>
      <c r="J98" s="668"/>
      <c r="K98" s="668"/>
      <c r="L98" s="668"/>
      <c r="M98" s="668"/>
      <c r="N98" s="668">
        <v>1</v>
      </c>
      <c r="O98" s="668">
        <v>99</v>
      </c>
      <c r="P98" s="681"/>
      <c r="Q98" s="669">
        <v>99</v>
      </c>
    </row>
    <row r="99" spans="1:17" ht="14.4" customHeight="1" x14ac:dyDescent="0.3">
      <c r="A99" s="664" t="s">
        <v>5764</v>
      </c>
      <c r="B99" s="665" t="s">
        <v>5519</v>
      </c>
      <c r="C99" s="665" t="s">
        <v>5547</v>
      </c>
      <c r="D99" s="665" t="s">
        <v>5573</v>
      </c>
      <c r="E99" s="665" t="s">
        <v>5574</v>
      </c>
      <c r="F99" s="668">
        <v>1</v>
      </c>
      <c r="G99" s="668">
        <v>116</v>
      </c>
      <c r="H99" s="668">
        <v>1</v>
      </c>
      <c r="I99" s="668">
        <v>116</v>
      </c>
      <c r="J99" s="668">
        <v>1</v>
      </c>
      <c r="K99" s="668">
        <v>118</v>
      </c>
      <c r="L99" s="668">
        <v>1.0172413793103448</v>
      </c>
      <c r="M99" s="668">
        <v>118</v>
      </c>
      <c r="N99" s="668">
        <v>7</v>
      </c>
      <c r="O99" s="668">
        <v>882</v>
      </c>
      <c r="P99" s="681">
        <v>7.6034482758620694</v>
      </c>
      <c r="Q99" s="669">
        <v>126</v>
      </c>
    </row>
    <row r="100" spans="1:17" ht="14.4" customHeight="1" x14ac:dyDescent="0.3">
      <c r="A100" s="664" t="s">
        <v>5764</v>
      </c>
      <c r="B100" s="665" t="s">
        <v>5519</v>
      </c>
      <c r="C100" s="665" t="s">
        <v>5547</v>
      </c>
      <c r="D100" s="665" t="s">
        <v>5603</v>
      </c>
      <c r="E100" s="665" t="s">
        <v>5604</v>
      </c>
      <c r="F100" s="668"/>
      <c r="G100" s="668"/>
      <c r="H100" s="668"/>
      <c r="I100" s="668"/>
      <c r="J100" s="668"/>
      <c r="K100" s="668"/>
      <c r="L100" s="668"/>
      <c r="M100" s="668"/>
      <c r="N100" s="668">
        <v>1</v>
      </c>
      <c r="O100" s="668">
        <v>33.33</v>
      </c>
      <c r="P100" s="681"/>
      <c r="Q100" s="669">
        <v>33.33</v>
      </c>
    </row>
    <row r="101" spans="1:17" ht="14.4" customHeight="1" x14ac:dyDescent="0.3">
      <c r="A101" s="664" t="s">
        <v>5764</v>
      </c>
      <c r="B101" s="665" t="s">
        <v>5519</v>
      </c>
      <c r="C101" s="665" t="s">
        <v>5547</v>
      </c>
      <c r="D101" s="665" t="s">
        <v>5624</v>
      </c>
      <c r="E101" s="665" t="s">
        <v>5625</v>
      </c>
      <c r="F101" s="668"/>
      <c r="G101" s="668"/>
      <c r="H101" s="668"/>
      <c r="I101" s="668"/>
      <c r="J101" s="668">
        <v>1</v>
      </c>
      <c r="K101" s="668">
        <v>235</v>
      </c>
      <c r="L101" s="668"/>
      <c r="M101" s="668">
        <v>235</v>
      </c>
      <c r="N101" s="668">
        <v>1</v>
      </c>
      <c r="O101" s="668">
        <v>251</v>
      </c>
      <c r="P101" s="681"/>
      <c r="Q101" s="669">
        <v>251</v>
      </c>
    </row>
    <row r="102" spans="1:17" ht="14.4" customHeight="1" x14ac:dyDescent="0.3">
      <c r="A102" s="664" t="s">
        <v>5765</v>
      </c>
      <c r="B102" s="665" t="s">
        <v>5519</v>
      </c>
      <c r="C102" s="665" t="s">
        <v>5547</v>
      </c>
      <c r="D102" s="665" t="s">
        <v>5569</v>
      </c>
      <c r="E102" s="665" t="s">
        <v>5570</v>
      </c>
      <c r="F102" s="668"/>
      <c r="G102" s="668"/>
      <c r="H102" s="668"/>
      <c r="I102" s="668"/>
      <c r="J102" s="668"/>
      <c r="K102" s="668"/>
      <c r="L102" s="668"/>
      <c r="M102" s="668"/>
      <c r="N102" s="668">
        <v>1</v>
      </c>
      <c r="O102" s="668">
        <v>99</v>
      </c>
      <c r="P102" s="681"/>
      <c r="Q102" s="669">
        <v>99</v>
      </c>
    </row>
    <row r="103" spans="1:17" ht="14.4" customHeight="1" x14ac:dyDescent="0.3">
      <c r="A103" s="664" t="s">
        <v>5765</v>
      </c>
      <c r="B103" s="665" t="s">
        <v>5519</v>
      </c>
      <c r="C103" s="665" t="s">
        <v>5547</v>
      </c>
      <c r="D103" s="665" t="s">
        <v>5573</v>
      </c>
      <c r="E103" s="665" t="s">
        <v>5574</v>
      </c>
      <c r="F103" s="668">
        <v>6</v>
      </c>
      <c r="G103" s="668">
        <v>706</v>
      </c>
      <c r="H103" s="668">
        <v>1</v>
      </c>
      <c r="I103" s="668">
        <v>117.66666666666667</v>
      </c>
      <c r="J103" s="668">
        <v>3</v>
      </c>
      <c r="K103" s="668">
        <v>354</v>
      </c>
      <c r="L103" s="668">
        <v>0.50141643059490082</v>
      </c>
      <c r="M103" s="668">
        <v>118</v>
      </c>
      <c r="N103" s="668">
        <v>9</v>
      </c>
      <c r="O103" s="668">
        <v>1134</v>
      </c>
      <c r="P103" s="681">
        <v>1.6062322946175638</v>
      </c>
      <c r="Q103" s="669">
        <v>126</v>
      </c>
    </row>
    <row r="104" spans="1:17" ht="14.4" customHeight="1" x14ac:dyDescent="0.3">
      <c r="A104" s="664" t="s">
        <v>5765</v>
      </c>
      <c r="B104" s="665" t="s">
        <v>5519</v>
      </c>
      <c r="C104" s="665" t="s">
        <v>5547</v>
      </c>
      <c r="D104" s="665" t="s">
        <v>5609</v>
      </c>
      <c r="E104" s="665" t="s">
        <v>5610</v>
      </c>
      <c r="F104" s="668"/>
      <c r="G104" s="668"/>
      <c r="H104" s="668"/>
      <c r="I104" s="668"/>
      <c r="J104" s="668">
        <v>1</v>
      </c>
      <c r="K104" s="668">
        <v>82</v>
      </c>
      <c r="L104" s="668"/>
      <c r="M104" s="668">
        <v>82</v>
      </c>
      <c r="N104" s="668"/>
      <c r="O104" s="668"/>
      <c r="P104" s="681"/>
      <c r="Q104" s="669"/>
    </row>
    <row r="105" spans="1:17" ht="14.4" customHeight="1" x14ac:dyDescent="0.3">
      <c r="A105" s="664" t="s">
        <v>5765</v>
      </c>
      <c r="B105" s="665" t="s">
        <v>5519</v>
      </c>
      <c r="C105" s="665" t="s">
        <v>5547</v>
      </c>
      <c r="D105" s="665" t="s">
        <v>5624</v>
      </c>
      <c r="E105" s="665" t="s">
        <v>5625</v>
      </c>
      <c r="F105" s="668"/>
      <c r="G105" s="668"/>
      <c r="H105" s="668"/>
      <c r="I105" s="668"/>
      <c r="J105" s="668">
        <v>2</v>
      </c>
      <c r="K105" s="668">
        <v>470</v>
      </c>
      <c r="L105" s="668"/>
      <c r="M105" s="668">
        <v>235</v>
      </c>
      <c r="N105" s="668"/>
      <c r="O105" s="668"/>
      <c r="P105" s="681"/>
      <c r="Q105" s="669"/>
    </row>
    <row r="106" spans="1:17" ht="14.4" customHeight="1" x14ac:dyDescent="0.3">
      <c r="A106" s="664" t="s">
        <v>5765</v>
      </c>
      <c r="B106" s="665" t="s">
        <v>5519</v>
      </c>
      <c r="C106" s="665" t="s">
        <v>5547</v>
      </c>
      <c r="D106" s="665" t="s">
        <v>5638</v>
      </c>
      <c r="E106" s="665" t="s">
        <v>5639</v>
      </c>
      <c r="F106" s="668"/>
      <c r="G106" s="668"/>
      <c r="H106" s="668"/>
      <c r="I106" s="668"/>
      <c r="J106" s="668">
        <v>1</v>
      </c>
      <c r="K106" s="668">
        <v>179</v>
      </c>
      <c r="L106" s="668"/>
      <c r="M106" s="668">
        <v>179</v>
      </c>
      <c r="N106" s="668"/>
      <c r="O106" s="668"/>
      <c r="P106" s="681"/>
      <c r="Q106" s="669"/>
    </row>
    <row r="107" spans="1:17" ht="14.4" customHeight="1" x14ac:dyDescent="0.3">
      <c r="A107" s="664" t="s">
        <v>5765</v>
      </c>
      <c r="B107" s="665" t="s">
        <v>5519</v>
      </c>
      <c r="C107" s="665" t="s">
        <v>5547</v>
      </c>
      <c r="D107" s="665" t="s">
        <v>5648</v>
      </c>
      <c r="E107" s="665" t="s">
        <v>5649</v>
      </c>
      <c r="F107" s="668">
        <v>1</v>
      </c>
      <c r="G107" s="668">
        <v>111</v>
      </c>
      <c r="H107" s="668">
        <v>1</v>
      </c>
      <c r="I107" s="668">
        <v>111</v>
      </c>
      <c r="J107" s="668"/>
      <c r="K107" s="668"/>
      <c r="L107" s="668"/>
      <c r="M107" s="668"/>
      <c r="N107" s="668">
        <v>1</v>
      </c>
      <c r="O107" s="668">
        <v>115</v>
      </c>
      <c r="P107" s="681">
        <v>1.0360360360360361</v>
      </c>
      <c r="Q107" s="669">
        <v>115</v>
      </c>
    </row>
    <row r="108" spans="1:17" ht="14.4" customHeight="1" x14ac:dyDescent="0.3">
      <c r="A108" s="664" t="s">
        <v>5766</v>
      </c>
      <c r="B108" s="665" t="s">
        <v>5519</v>
      </c>
      <c r="C108" s="665" t="s">
        <v>5547</v>
      </c>
      <c r="D108" s="665" t="s">
        <v>5554</v>
      </c>
      <c r="E108" s="665" t="s">
        <v>5555</v>
      </c>
      <c r="F108" s="668">
        <v>1</v>
      </c>
      <c r="G108" s="668">
        <v>34</v>
      </c>
      <c r="H108" s="668">
        <v>1</v>
      </c>
      <c r="I108" s="668">
        <v>34</v>
      </c>
      <c r="J108" s="668"/>
      <c r="K108" s="668"/>
      <c r="L108" s="668"/>
      <c r="M108" s="668"/>
      <c r="N108" s="668"/>
      <c r="O108" s="668"/>
      <c r="P108" s="681"/>
      <c r="Q108" s="669"/>
    </row>
    <row r="109" spans="1:17" ht="14.4" customHeight="1" x14ac:dyDescent="0.3">
      <c r="A109" s="664" t="s">
        <v>5766</v>
      </c>
      <c r="B109" s="665" t="s">
        <v>5519</v>
      </c>
      <c r="C109" s="665" t="s">
        <v>5547</v>
      </c>
      <c r="D109" s="665" t="s">
        <v>5563</v>
      </c>
      <c r="E109" s="665" t="s">
        <v>5564</v>
      </c>
      <c r="F109" s="668"/>
      <c r="G109" s="668"/>
      <c r="H109" s="668"/>
      <c r="I109" s="668"/>
      <c r="J109" s="668"/>
      <c r="K109" s="668"/>
      <c r="L109" s="668"/>
      <c r="M109" s="668"/>
      <c r="N109" s="668">
        <v>1</v>
      </c>
      <c r="O109" s="668">
        <v>207</v>
      </c>
      <c r="P109" s="681"/>
      <c r="Q109" s="669">
        <v>207</v>
      </c>
    </row>
    <row r="110" spans="1:17" ht="14.4" customHeight="1" x14ac:dyDescent="0.3">
      <c r="A110" s="664" t="s">
        <v>5766</v>
      </c>
      <c r="B110" s="665" t="s">
        <v>5519</v>
      </c>
      <c r="C110" s="665" t="s">
        <v>5547</v>
      </c>
      <c r="D110" s="665" t="s">
        <v>5573</v>
      </c>
      <c r="E110" s="665" t="s">
        <v>5574</v>
      </c>
      <c r="F110" s="668">
        <v>7</v>
      </c>
      <c r="G110" s="668">
        <v>818</v>
      </c>
      <c r="H110" s="668">
        <v>1</v>
      </c>
      <c r="I110" s="668">
        <v>116.85714285714286</v>
      </c>
      <c r="J110" s="668">
        <v>11</v>
      </c>
      <c r="K110" s="668">
        <v>1298</v>
      </c>
      <c r="L110" s="668">
        <v>1.58679706601467</v>
      </c>
      <c r="M110" s="668">
        <v>118</v>
      </c>
      <c r="N110" s="668">
        <v>20</v>
      </c>
      <c r="O110" s="668">
        <v>2520</v>
      </c>
      <c r="P110" s="681">
        <v>3.0806845965770173</v>
      </c>
      <c r="Q110" s="669">
        <v>126</v>
      </c>
    </row>
    <row r="111" spans="1:17" ht="14.4" customHeight="1" x14ac:dyDescent="0.3">
      <c r="A111" s="664" t="s">
        <v>5766</v>
      </c>
      <c r="B111" s="665" t="s">
        <v>5519</v>
      </c>
      <c r="C111" s="665" t="s">
        <v>5547</v>
      </c>
      <c r="D111" s="665" t="s">
        <v>5615</v>
      </c>
      <c r="E111" s="665" t="s">
        <v>5616</v>
      </c>
      <c r="F111" s="668">
        <v>1</v>
      </c>
      <c r="G111" s="668">
        <v>383</v>
      </c>
      <c r="H111" s="668">
        <v>1</v>
      </c>
      <c r="I111" s="668">
        <v>383</v>
      </c>
      <c r="J111" s="668"/>
      <c r="K111" s="668"/>
      <c r="L111" s="668"/>
      <c r="M111" s="668"/>
      <c r="N111" s="668"/>
      <c r="O111" s="668"/>
      <c r="P111" s="681"/>
      <c r="Q111" s="669"/>
    </row>
    <row r="112" spans="1:17" ht="14.4" customHeight="1" x14ac:dyDescent="0.3">
      <c r="A112" s="664" t="s">
        <v>5766</v>
      </c>
      <c r="B112" s="665" t="s">
        <v>5519</v>
      </c>
      <c r="C112" s="665" t="s">
        <v>5547</v>
      </c>
      <c r="D112" s="665" t="s">
        <v>5624</v>
      </c>
      <c r="E112" s="665" t="s">
        <v>5625</v>
      </c>
      <c r="F112" s="668">
        <v>1</v>
      </c>
      <c r="G112" s="668">
        <v>232</v>
      </c>
      <c r="H112" s="668">
        <v>1</v>
      </c>
      <c r="I112" s="668">
        <v>232</v>
      </c>
      <c r="J112" s="668">
        <v>1</v>
      </c>
      <c r="K112" s="668">
        <v>235</v>
      </c>
      <c r="L112" s="668">
        <v>1.0129310344827587</v>
      </c>
      <c r="M112" s="668">
        <v>235</v>
      </c>
      <c r="N112" s="668">
        <v>1</v>
      </c>
      <c r="O112" s="668">
        <v>251</v>
      </c>
      <c r="P112" s="681">
        <v>1.0818965517241379</v>
      </c>
      <c r="Q112" s="669">
        <v>251</v>
      </c>
    </row>
    <row r="113" spans="1:17" ht="14.4" customHeight="1" x14ac:dyDescent="0.3">
      <c r="A113" s="664" t="s">
        <v>5766</v>
      </c>
      <c r="B113" s="665" t="s">
        <v>5519</v>
      </c>
      <c r="C113" s="665" t="s">
        <v>5547</v>
      </c>
      <c r="D113" s="665" t="s">
        <v>5658</v>
      </c>
      <c r="E113" s="665" t="s">
        <v>5659</v>
      </c>
      <c r="F113" s="668">
        <v>1</v>
      </c>
      <c r="G113" s="668">
        <v>223</v>
      </c>
      <c r="H113" s="668">
        <v>1</v>
      </c>
      <c r="I113" s="668">
        <v>223</v>
      </c>
      <c r="J113" s="668"/>
      <c r="K113" s="668"/>
      <c r="L113" s="668"/>
      <c r="M113" s="668"/>
      <c r="N113" s="668"/>
      <c r="O113" s="668"/>
      <c r="P113" s="681"/>
      <c r="Q113" s="669"/>
    </row>
    <row r="114" spans="1:17" ht="14.4" customHeight="1" x14ac:dyDescent="0.3">
      <c r="A114" s="664" t="s">
        <v>5767</v>
      </c>
      <c r="B114" s="665" t="s">
        <v>5519</v>
      </c>
      <c r="C114" s="665" t="s">
        <v>5547</v>
      </c>
      <c r="D114" s="665" t="s">
        <v>5573</v>
      </c>
      <c r="E114" s="665" t="s">
        <v>5574</v>
      </c>
      <c r="F114" s="668"/>
      <c r="G114" s="668"/>
      <c r="H114" s="668"/>
      <c r="I114" s="668"/>
      <c r="J114" s="668">
        <v>2</v>
      </c>
      <c r="K114" s="668">
        <v>236</v>
      </c>
      <c r="L114" s="668"/>
      <c r="M114" s="668">
        <v>118</v>
      </c>
      <c r="N114" s="668">
        <v>2</v>
      </c>
      <c r="O114" s="668">
        <v>252</v>
      </c>
      <c r="P114" s="681"/>
      <c r="Q114" s="669">
        <v>126</v>
      </c>
    </row>
    <row r="115" spans="1:17" ht="14.4" customHeight="1" x14ac:dyDescent="0.3">
      <c r="A115" s="664" t="s">
        <v>5767</v>
      </c>
      <c r="B115" s="665" t="s">
        <v>5519</v>
      </c>
      <c r="C115" s="665" t="s">
        <v>5547</v>
      </c>
      <c r="D115" s="665" t="s">
        <v>5624</v>
      </c>
      <c r="E115" s="665" t="s">
        <v>5625</v>
      </c>
      <c r="F115" s="668"/>
      <c r="G115" s="668"/>
      <c r="H115" s="668"/>
      <c r="I115" s="668"/>
      <c r="J115" s="668">
        <v>1</v>
      </c>
      <c r="K115" s="668">
        <v>235</v>
      </c>
      <c r="L115" s="668"/>
      <c r="M115" s="668">
        <v>235</v>
      </c>
      <c r="N115" s="668">
        <v>2</v>
      </c>
      <c r="O115" s="668">
        <v>502</v>
      </c>
      <c r="P115" s="681"/>
      <c r="Q115" s="669">
        <v>251</v>
      </c>
    </row>
    <row r="116" spans="1:17" ht="14.4" customHeight="1" x14ac:dyDescent="0.3">
      <c r="A116" s="664" t="s">
        <v>5768</v>
      </c>
      <c r="B116" s="665" t="s">
        <v>5519</v>
      </c>
      <c r="C116" s="665" t="s">
        <v>5547</v>
      </c>
      <c r="D116" s="665" t="s">
        <v>5573</v>
      </c>
      <c r="E116" s="665" t="s">
        <v>5574</v>
      </c>
      <c r="F116" s="668">
        <v>1</v>
      </c>
      <c r="G116" s="668">
        <v>116</v>
      </c>
      <c r="H116" s="668">
        <v>1</v>
      </c>
      <c r="I116" s="668">
        <v>116</v>
      </c>
      <c r="J116" s="668">
        <v>3</v>
      </c>
      <c r="K116" s="668">
        <v>354</v>
      </c>
      <c r="L116" s="668">
        <v>3.0517241379310347</v>
      </c>
      <c r="M116" s="668">
        <v>118</v>
      </c>
      <c r="N116" s="668"/>
      <c r="O116" s="668"/>
      <c r="P116" s="681"/>
      <c r="Q116" s="669"/>
    </row>
    <row r="117" spans="1:17" ht="14.4" customHeight="1" x14ac:dyDescent="0.3">
      <c r="A117" s="664" t="s">
        <v>5768</v>
      </c>
      <c r="B117" s="665" t="s">
        <v>5519</v>
      </c>
      <c r="C117" s="665" t="s">
        <v>5547</v>
      </c>
      <c r="D117" s="665" t="s">
        <v>5615</v>
      </c>
      <c r="E117" s="665" t="s">
        <v>5616</v>
      </c>
      <c r="F117" s="668"/>
      <c r="G117" s="668"/>
      <c r="H117" s="668"/>
      <c r="I117" s="668"/>
      <c r="J117" s="668">
        <v>1</v>
      </c>
      <c r="K117" s="668">
        <v>384</v>
      </c>
      <c r="L117" s="668"/>
      <c r="M117" s="668">
        <v>384</v>
      </c>
      <c r="N117" s="668"/>
      <c r="O117" s="668"/>
      <c r="P117" s="681"/>
      <c r="Q117" s="669"/>
    </row>
    <row r="118" spans="1:17" ht="14.4" customHeight="1" x14ac:dyDescent="0.3">
      <c r="A118" s="664" t="s">
        <v>5768</v>
      </c>
      <c r="B118" s="665" t="s">
        <v>5519</v>
      </c>
      <c r="C118" s="665" t="s">
        <v>5547</v>
      </c>
      <c r="D118" s="665" t="s">
        <v>5624</v>
      </c>
      <c r="E118" s="665" t="s">
        <v>5625</v>
      </c>
      <c r="F118" s="668">
        <v>1</v>
      </c>
      <c r="G118" s="668">
        <v>232</v>
      </c>
      <c r="H118" s="668">
        <v>1</v>
      </c>
      <c r="I118" s="668">
        <v>232</v>
      </c>
      <c r="J118" s="668"/>
      <c r="K118" s="668"/>
      <c r="L118" s="668"/>
      <c r="M118" s="668"/>
      <c r="N118" s="668"/>
      <c r="O118" s="668"/>
      <c r="P118" s="681"/>
      <c r="Q118" s="669"/>
    </row>
    <row r="119" spans="1:17" ht="14.4" customHeight="1" x14ac:dyDescent="0.3">
      <c r="A119" s="664" t="s">
        <v>5769</v>
      </c>
      <c r="B119" s="665" t="s">
        <v>5519</v>
      </c>
      <c r="C119" s="665" t="s">
        <v>5547</v>
      </c>
      <c r="D119" s="665" t="s">
        <v>5554</v>
      </c>
      <c r="E119" s="665" t="s">
        <v>5555</v>
      </c>
      <c r="F119" s="668">
        <v>4</v>
      </c>
      <c r="G119" s="668">
        <v>137</v>
      </c>
      <c r="H119" s="668">
        <v>1</v>
      </c>
      <c r="I119" s="668">
        <v>34.25</v>
      </c>
      <c r="J119" s="668">
        <v>1</v>
      </c>
      <c r="K119" s="668">
        <v>35</v>
      </c>
      <c r="L119" s="668">
        <v>0.25547445255474455</v>
      </c>
      <c r="M119" s="668">
        <v>35</v>
      </c>
      <c r="N119" s="668"/>
      <c r="O119" s="668"/>
      <c r="P119" s="681"/>
      <c r="Q119" s="669"/>
    </row>
    <row r="120" spans="1:17" ht="14.4" customHeight="1" x14ac:dyDescent="0.3">
      <c r="A120" s="664" t="s">
        <v>5769</v>
      </c>
      <c r="B120" s="665" t="s">
        <v>5519</v>
      </c>
      <c r="C120" s="665" t="s">
        <v>5547</v>
      </c>
      <c r="D120" s="665" t="s">
        <v>5569</v>
      </c>
      <c r="E120" s="665" t="s">
        <v>5570</v>
      </c>
      <c r="F120" s="668"/>
      <c r="G120" s="668"/>
      <c r="H120" s="668"/>
      <c r="I120" s="668"/>
      <c r="J120" s="668">
        <v>2</v>
      </c>
      <c r="K120" s="668">
        <v>190</v>
      </c>
      <c r="L120" s="668"/>
      <c r="M120" s="668">
        <v>95</v>
      </c>
      <c r="N120" s="668">
        <v>1</v>
      </c>
      <c r="O120" s="668">
        <v>99</v>
      </c>
      <c r="P120" s="681"/>
      <c r="Q120" s="669">
        <v>99</v>
      </c>
    </row>
    <row r="121" spans="1:17" ht="14.4" customHeight="1" x14ac:dyDescent="0.3">
      <c r="A121" s="664" t="s">
        <v>5769</v>
      </c>
      <c r="B121" s="665" t="s">
        <v>5519</v>
      </c>
      <c r="C121" s="665" t="s">
        <v>5547</v>
      </c>
      <c r="D121" s="665" t="s">
        <v>5571</v>
      </c>
      <c r="E121" s="665" t="s">
        <v>5572</v>
      </c>
      <c r="F121" s="668"/>
      <c r="G121" s="668"/>
      <c r="H121" s="668"/>
      <c r="I121" s="668"/>
      <c r="J121" s="668">
        <v>1</v>
      </c>
      <c r="K121" s="668">
        <v>93</v>
      </c>
      <c r="L121" s="668"/>
      <c r="M121" s="668">
        <v>93</v>
      </c>
      <c r="N121" s="668">
        <v>3</v>
      </c>
      <c r="O121" s="668">
        <v>291</v>
      </c>
      <c r="P121" s="681"/>
      <c r="Q121" s="669">
        <v>97</v>
      </c>
    </row>
    <row r="122" spans="1:17" ht="14.4" customHeight="1" x14ac:dyDescent="0.3">
      <c r="A122" s="664" t="s">
        <v>5769</v>
      </c>
      <c r="B122" s="665" t="s">
        <v>5519</v>
      </c>
      <c r="C122" s="665" t="s">
        <v>5547</v>
      </c>
      <c r="D122" s="665" t="s">
        <v>5573</v>
      </c>
      <c r="E122" s="665" t="s">
        <v>5574</v>
      </c>
      <c r="F122" s="668">
        <v>18</v>
      </c>
      <c r="G122" s="668">
        <v>2112</v>
      </c>
      <c r="H122" s="668">
        <v>1</v>
      </c>
      <c r="I122" s="668">
        <v>117.33333333333333</v>
      </c>
      <c r="J122" s="668">
        <v>35</v>
      </c>
      <c r="K122" s="668">
        <v>4130</v>
      </c>
      <c r="L122" s="668">
        <v>1.9554924242424243</v>
      </c>
      <c r="M122" s="668">
        <v>118</v>
      </c>
      <c r="N122" s="668">
        <v>30</v>
      </c>
      <c r="O122" s="668">
        <v>3780</v>
      </c>
      <c r="P122" s="681">
        <v>1.7897727272727273</v>
      </c>
      <c r="Q122" s="669">
        <v>126</v>
      </c>
    </row>
    <row r="123" spans="1:17" ht="14.4" customHeight="1" x14ac:dyDescent="0.3">
      <c r="A123" s="664" t="s">
        <v>5769</v>
      </c>
      <c r="B123" s="665" t="s">
        <v>5519</v>
      </c>
      <c r="C123" s="665" t="s">
        <v>5547</v>
      </c>
      <c r="D123" s="665" t="s">
        <v>5591</v>
      </c>
      <c r="E123" s="665" t="s">
        <v>5592</v>
      </c>
      <c r="F123" s="668">
        <v>1</v>
      </c>
      <c r="G123" s="668">
        <v>1280</v>
      </c>
      <c r="H123" s="668">
        <v>1</v>
      </c>
      <c r="I123" s="668">
        <v>1280</v>
      </c>
      <c r="J123" s="668"/>
      <c r="K123" s="668"/>
      <c r="L123" s="668"/>
      <c r="M123" s="668"/>
      <c r="N123" s="668">
        <v>2</v>
      </c>
      <c r="O123" s="668">
        <v>2618</v>
      </c>
      <c r="P123" s="681">
        <v>2.0453125000000001</v>
      </c>
      <c r="Q123" s="669">
        <v>1309</v>
      </c>
    </row>
    <row r="124" spans="1:17" ht="14.4" customHeight="1" x14ac:dyDescent="0.3">
      <c r="A124" s="664" t="s">
        <v>5769</v>
      </c>
      <c r="B124" s="665" t="s">
        <v>5519</v>
      </c>
      <c r="C124" s="665" t="s">
        <v>5547</v>
      </c>
      <c r="D124" s="665" t="s">
        <v>5593</v>
      </c>
      <c r="E124" s="665" t="s">
        <v>5594</v>
      </c>
      <c r="F124" s="668"/>
      <c r="G124" s="668"/>
      <c r="H124" s="668"/>
      <c r="I124" s="668"/>
      <c r="J124" s="668"/>
      <c r="K124" s="668"/>
      <c r="L124" s="668"/>
      <c r="M124" s="668"/>
      <c r="N124" s="668">
        <v>1</v>
      </c>
      <c r="O124" s="668">
        <v>971</v>
      </c>
      <c r="P124" s="681"/>
      <c r="Q124" s="669">
        <v>971</v>
      </c>
    </row>
    <row r="125" spans="1:17" ht="14.4" customHeight="1" x14ac:dyDescent="0.3">
      <c r="A125" s="664" t="s">
        <v>5769</v>
      </c>
      <c r="B125" s="665" t="s">
        <v>5519</v>
      </c>
      <c r="C125" s="665" t="s">
        <v>5547</v>
      </c>
      <c r="D125" s="665" t="s">
        <v>5603</v>
      </c>
      <c r="E125" s="665" t="s">
        <v>5604</v>
      </c>
      <c r="F125" s="668">
        <v>3</v>
      </c>
      <c r="G125" s="668">
        <v>0</v>
      </c>
      <c r="H125" s="668"/>
      <c r="I125" s="668">
        <v>0</v>
      </c>
      <c r="J125" s="668"/>
      <c r="K125" s="668"/>
      <c r="L125" s="668"/>
      <c r="M125" s="668"/>
      <c r="N125" s="668">
        <v>1</v>
      </c>
      <c r="O125" s="668">
        <v>33.33</v>
      </c>
      <c r="P125" s="681"/>
      <c r="Q125" s="669">
        <v>33.33</v>
      </c>
    </row>
    <row r="126" spans="1:17" ht="14.4" customHeight="1" x14ac:dyDescent="0.3">
      <c r="A126" s="664" t="s">
        <v>5769</v>
      </c>
      <c r="B126" s="665" t="s">
        <v>5519</v>
      </c>
      <c r="C126" s="665" t="s">
        <v>5547</v>
      </c>
      <c r="D126" s="665" t="s">
        <v>5609</v>
      </c>
      <c r="E126" s="665" t="s">
        <v>5610</v>
      </c>
      <c r="F126" s="668">
        <v>1</v>
      </c>
      <c r="G126" s="668">
        <v>82</v>
      </c>
      <c r="H126" s="668">
        <v>1</v>
      </c>
      <c r="I126" s="668">
        <v>82</v>
      </c>
      <c r="J126" s="668"/>
      <c r="K126" s="668"/>
      <c r="L126" s="668"/>
      <c r="M126" s="668"/>
      <c r="N126" s="668">
        <v>2</v>
      </c>
      <c r="O126" s="668">
        <v>172</v>
      </c>
      <c r="P126" s="681">
        <v>2.0975609756097562</v>
      </c>
      <c r="Q126" s="669">
        <v>86</v>
      </c>
    </row>
    <row r="127" spans="1:17" ht="14.4" customHeight="1" x14ac:dyDescent="0.3">
      <c r="A127" s="664" t="s">
        <v>5769</v>
      </c>
      <c r="B127" s="665" t="s">
        <v>5519</v>
      </c>
      <c r="C127" s="665" t="s">
        <v>5547</v>
      </c>
      <c r="D127" s="665" t="s">
        <v>5624</v>
      </c>
      <c r="E127" s="665" t="s">
        <v>5625</v>
      </c>
      <c r="F127" s="668">
        <v>2</v>
      </c>
      <c r="G127" s="668">
        <v>466</v>
      </c>
      <c r="H127" s="668">
        <v>1</v>
      </c>
      <c r="I127" s="668">
        <v>233</v>
      </c>
      <c r="J127" s="668">
        <v>1</v>
      </c>
      <c r="K127" s="668">
        <v>235</v>
      </c>
      <c r="L127" s="668">
        <v>0.50429184549356221</v>
      </c>
      <c r="M127" s="668">
        <v>235</v>
      </c>
      <c r="N127" s="668">
        <v>6</v>
      </c>
      <c r="O127" s="668">
        <v>1506</v>
      </c>
      <c r="P127" s="681">
        <v>3.2317596566523603</v>
      </c>
      <c r="Q127" s="669">
        <v>251</v>
      </c>
    </row>
    <row r="128" spans="1:17" ht="14.4" customHeight="1" x14ac:dyDescent="0.3">
      <c r="A128" s="664" t="s">
        <v>5769</v>
      </c>
      <c r="B128" s="665" t="s">
        <v>5519</v>
      </c>
      <c r="C128" s="665" t="s">
        <v>5547</v>
      </c>
      <c r="D128" s="665" t="s">
        <v>5664</v>
      </c>
      <c r="E128" s="665" t="s">
        <v>5665</v>
      </c>
      <c r="F128" s="668"/>
      <c r="G128" s="668"/>
      <c r="H128" s="668"/>
      <c r="I128" s="668"/>
      <c r="J128" s="668">
        <v>1</v>
      </c>
      <c r="K128" s="668">
        <v>389</v>
      </c>
      <c r="L128" s="668"/>
      <c r="M128" s="668">
        <v>389</v>
      </c>
      <c r="N128" s="668"/>
      <c r="O128" s="668"/>
      <c r="P128" s="681"/>
      <c r="Q128" s="669"/>
    </row>
    <row r="129" spans="1:17" ht="14.4" customHeight="1" x14ac:dyDescent="0.3">
      <c r="A129" s="664" t="s">
        <v>5770</v>
      </c>
      <c r="B129" s="665" t="s">
        <v>5519</v>
      </c>
      <c r="C129" s="665" t="s">
        <v>5547</v>
      </c>
      <c r="D129" s="665" t="s">
        <v>5554</v>
      </c>
      <c r="E129" s="665" t="s">
        <v>5555</v>
      </c>
      <c r="F129" s="668">
        <v>7</v>
      </c>
      <c r="G129" s="668">
        <v>243</v>
      </c>
      <c r="H129" s="668">
        <v>1</v>
      </c>
      <c r="I129" s="668">
        <v>34.714285714285715</v>
      </c>
      <c r="J129" s="668"/>
      <c r="K129" s="668"/>
      <c r="L129" s="668"/>
      <c r="M129" s="668"/>
      <c r="N129" s="668"/>
      <c r="O129" s="668"/>
      <c r="P129" s="681"/>
      <c r="Q129" s="669"/>
    </row>
    <row r="130" spans="1:17" ht="14.4" customHeight="1" x14ac:dyDescent="0.3">
      <c r="A130" s="664" t="s">
        <v>5770</v>
      </c>
      <c r="B130" s="665" t="s">
        <v>5519</v>
      </c>
      <c r="C130" s="665" t="s">
        <v>5547</v>
      </c>
      <c r="D130" s="665" t="s">
        <v>5569</v>
      </c>
      <c r="E130" s="665" t="s">
        <v>5570</v>
      </c>
      <c r="F130" s="668">
        <v>2</v>
      </c>
      <c r="G130" s="668">
        <v>188</v>
      </c>
      <c r="H130" s="668">
        <v>1</v>
      </c>
      <c r="I130" s="668">
        <v>94</v>
      </c>
      <c r="J130" s="668">
        <v>3</v>
      </c>
      <c r="K130" s="668">
        <v>285</v>
      </c>
      <c r="L130" s="668">
        <v>1.5159574468085106</v>
      </c>
      <c r="M130" s="668">
        <v>95</v>
      </c>
      <c r="N130" s="668">
        <v>1</v>
      </c>
      <c r="O130" s="668">
        <v>99</v>
      </c>
      <c r="P130" s="681">
        <v>0.52659574468085102</v>
      </c>
      <c r="Q130" s="669">
        <v>99</v>
      </c>
    </row>
    <row r="131" spans="1:17" ht="14.4" customHeight="1" x14ac:dyDescent="0.3">
      <c r="A131" s="664" t="s">
        <v>5770</v>
      </c>
      <c r="B131" s="665" t="s">
        <v>5519</v>
      </c>
      <c r="C131" s="665" t="s">
        <v>5547</v>
      </c>
      <c r="D131" s="665" t="s">
        <v>5573</v>
      </c>
      <c r="E131" s="665" t="s">
        <v>5574</v>
      </c>
      <c r="F131" s="668">
        <v>65</v>
      </c>
      <c r="G131" s="668">
        <v>7618</v>
      </c>
      <c r="H131" s="668">
        <v>1</v>
      </c>
      <c r="I131" s="668">
        <v>117.2</v>
      </c>
      <c r="J131" s="668">
        <v>58</v>
      </c>
      <c r="K131" s="668">
        <v>6844</v>
      </c>
      <c r="L131" s="668">
        <v>0.89839852979784718</v>
      </c>
      <c r="M131" s="668">
        <v>118</v>
      </c>
      <c r="N131" s="668">
        <v>71</v>
      </c>
      <c r="O131" s="668">
        <v>8946</v>
      </c>
      <c r="P131" s="681">
        <v>1.1743239695458125</v>
      </c>
      <c r="Q131" s="669">
        <v>126</v>
      </c>
    </row>
    <row r="132" spans="1:17" ht="14.4" customHeight="1" x14ac:dyDescent="0.3">
      <c r="A132" s="664" t="s">
        <v>5770</v>
      </c>
      <c r="B132" s="665" t="s">
        <v>5519</v>
      </c>
      <c r="C132" s="665" t="s">
        <v>5547</v>
      </c>
      <c r="D132" s="665" t="s">
        <v>5597</v>
      </c>
      <c r="E132" s="665" t="s">
        <v>5598</v>
      </c>
      <c r="F132" s="668"/>
      <c r="G132" s="668"/>
      <c r="H132" s="668"/>
      <c r="I132" s="668"/>
      <c r="J132" s="668"/>
      <c r="K132" s="668"/>
      <c r="L132" s="668"/>
      <c r="M132" s="668"/>
      <c r="N132" s="668">
        <v>1</v>
      </c>
      <c r="O132" s="668">
        <v>163</v>
      </c>
      <c r="P132" s="681"/>
      <c r="Q132" s="669">
        <v>163</v>
      </c>
    </row>
    <row r="133" spans="1:17" ht="14.4" customHeight="1" x14ac:dyDescent="0.3">
      <c r="A133" s="664" t="s">
        <v>5770</v>
      </c>
      <c r="B133" s="665" t="s">
        <v>5519</v>
      </c>
      <c r="C133" s="665" t="s">
        <v>5547</v>
      </c>
      <c r="D133" s="665" t="s">
        <v>5603</v>
      </c>
      <c r="E133" s="665" t="s">
        <v>5604</v>
      </c>
      <c r="F133" s="668"/>
      <c r="G133" s="668"/>
      <c r="H133" s="668"/>
      <c r="I133" s="668"/>
      <c r="J133" s="668"/>
      <c r="K133" s="668"/>
      <c r="L133" s="668"/>
      <c r="M133" s="668"/>
      <c r="N133" s="668">
        <v>1</v>
      </c>
      <c r="O133" s="668">
        <v>33.33</v>
      </c>
      <c r="P133" s="681"/>
      <c r="Q133" s="669">
        <v>33.33</v>
      </c>
    </row>
    <row r="134" spans="1:17" ht="14.4" customHeight="1" x14ac:dyDescent="0.3">
      <c r="A134" s="664" t="s">
        <v>5770</v>
      </c>
      <c r="B134" s="665" t="s">
        <v>5519</v>
      </c>
      <c r="C134" s="665" t="s">
        <v>5547</v>
      </c>
      <c r="D134" s="665" t="s">
        <v>5615</v>
      </c>
      <c r="E134" s="665" t="s">
        <v>5616</v>
      </c>
      <c r="F134" s="668"/>
      <c r="G134" s="668"/>
      <c r="H134" s="668"/>
      <c r="I134" s="668"/>
      <c r="J134" s="668">
        <v>1</v>
      </c>
      <c r="K134" s="668">
        <v>384</v>
      </c>
      <c r="L134" s="668"/>
      <c r="M134" s="668">
        <v>384</v>
      </c>
      <c r="N134" s="668"/>
      <c r="O134" s="668"/>
      <c r="P134" s="681"/>
      <c r="Q134" s="669"/>
    </row>
    <row r="135" spans="1:17" ht="14.4" customHeight="1" x14ac:dyDescent="0.3">
      <c r="A135" s="664" t="s">
        <v>5770</v>
      </c>
      <c r="B135" s="665" t="s">
        <v>5519</v>
      </c>
      <c r="C135" s="665" t="s">
        <v>5547</v>
      </c>
      <c r="D135" s="665" t="s">
        <v>5624</v>
      </c>
      <c r="E135" s="665" t="s">
        <v>5625</v>
      </c>
      <c r="F135" s="668"/>
      <c r="G135" s="668"/>
      <c r="H135" s="668"/>
      <c r="I135" s="668"/>
      <c r="J135" s="668">
        <v>2</v>
      </c>
      <c r="K135" s="668">
        <v>470</v>
      </c>
      <c r="L135" s="668"/>
      <c r="M135" s="668">
        <v>235</v>
      </c>
      <c r="N135" s="668">
        <v>5</v>
      </c>
      <c r="O135" s="668">
        <v>1255</v>
      </c>
      <c r="P135" s="681"/>
      <c r="Q135" s="669">
        <v>251</v>
      </c>
    </row>
    <row r="136" spans="1:17" ht="14.4" customHeight="1" x14ac:dyDescent="0.3">
      <c r="A136" s="664" t="s">
        <v>5770</v>
      </c>
      <c r="B136" s="665" t="s">
        <v>5519</v>
      </c>
      <c r="C136" s="665" t="s">
        <v>5547</v>
      </c>
      <c r="D136" s="665" t="s">
        <v>5648</v>
      </c>
      <c r="E136" s="665" t="s">
        <v>5649</v>
      </c>
      <c r="F136" s="668">
        <v>1</v>
      </c>
      <c r="G136" s="668">
        <v>109</v>
      </c>
      <c r="H136" s="668">
        <v>1</v>
      </c>
      <c r="I136" s="668">
        <v>109</v>
      </c>
      <c r="J136" s="668">
        <v>1</v>
      </c>
      <c r="K136" s="668">
        <v>111</v>
      </c>
      <c r="L136" s="668">
        <v>1.0183486238532109</v>
      </c>
      <c r="M136" s="668">
        <v>111</v>
      </c>
      <c r="N136" s="668">
        <v>1</v>
      </c>
      <c r="O136" s="668">
        <v>115</v>
      </c>
      <c r="P136" s="681">
        <v>1.0550458715596329</v>
      </c>
      <c r="Q136" s="669">
        <v>115</v>
      </c>
    </row>
    <row r="137" spans="1:17" ht="14.4" customHeight="1" x14ac:dyDescent="0.3">
      <c r="A137" s="664" t="s">
        <v>5770</v>
      </c>
      <c r="B137" s="665" t="s">
        <v>5519</v>
      </c>
      <c r="C137" s="665" t="s">
        <v>5547</v>
      </c>
      <c r="D137" s="665" t="s">
        <v>5658</v>
      </c>
      <c r="E137" s="665" t="s">
        <v>5659</v>
      </c>
      <c r="F137" s="668"/>
      <c r="G137" s="668"/>
      <c r="H137" s="668"/>
      <c r="I137" s="668"/>
      <c r="J137" s="668">
        <v>1</v>
      </c>
      <c r="K137" s="668">
        <v>223</v>
      </c>
      <c r="L137" s="668"/>
      <c r="M137" s="668">
        <v>223</v>
      </c>
      <c r="N137" s="668"/>
      <c r="O137" s="668"/>
      <c r="P137" s="681"/>
      <c r="Q137" s="669"/>
    </row>
    <row r="138" spans="1:17" ht="14.4" customHeight="1" x14ac:dyDescent="0.3">
      <c r="A138" s="664" t="s">
        <v>5770</v>
      </c>
      <c r="B138" s="665" t="s">
        <v>5519</v>
      </c>
      <c r="C138" s="665" t="s">
        <v>5547</v>
      </c>
      <c r="D138" s="665" t="s">
        <v>5662</v>
      </c>
      <c r="E138" s="665" t="s">
        <v>5663</v>
      </c>
      <c r="F138" s="668">
        <v>1</v>
      </c>
      <c r="G138" s="668">
        <v>82</v>
      </c>
      <c r="H138" s="668">
        <v>1</v>
      </c>
      <c r="I138" s="668">
        <v>82</v>
      </c>
      <c r="J138" s="668"/>
      <c r="K138" s="668"/>
      <c r="L138" s="668"/>
      <c r="M138" s="668"/>
      <c r="N138" s="668"/>
      <c r="O138" s="668"/>
      <c r="P138" s="681"/>
      <c r="Q138" s="669"/>
    </row>
    <row r="139" spans="1:17" ht="14.4" customHeight="1" x14ac:dyDescent="0.3">
      <c r="A139" s="664" t="s">
        <v>548</v>
      </c>
      <c r="B139" s="665" t="s">
        <v>5771</v>
      </c>
      <c r="C139" s="665" t="s">
        <v>5547</v>
      </c>
      <c r="D139" s="665" t="s">
        <v>5772</v>
      </c>
      <c r="E139" s="665" t="s">
        <v>5773</v>
      </c>
      <c r="F139" s="668"/>
      <c r="G139" s="668"/>
      <c r="H139" s="668"/>
      <c r="I139" s="668"/>
      <c r="J139" s="668">
        <v>1</v>
      </c>
      <c r="K139" s="668">
        <v>92</v>
      </c>
      <c r="L139" s="668"/>
      <c r="M139" s="668">
        <v>92</v>
      </c>
      <c r="N139" s="668"/>
      <c r="O139" s="668"/>
      <c r="P139" s="681"/>
      <c r="Q139" s="669"/>
    </row>
    <row r="140" spans="1:17" ht="14.4" customHeight="1" x14ac:dyDescent="0.3">
      <c r="A140" s="664" t="s">
        <v>548</v>
      </c>
      <c r="B140" s="665" t="s">
        <v>5519</v>
      </c>
      <c r="C140" s="665" t="s">
        <v>5547</v>
      </c>
      <c r="D140" s="665" t="s">
        <v>5554</v>
      </c>
      <c r="E140" s="665" t="s">
        <v>5555</v>
      </c>
      <c r="F140" s="668">
        <v>117</v>
      </c>
      <c r="G140" s="668">
        <v>3984</v>
      </c>
      <c r="H140" s="668">
        <v>1</v>
      </c>
      <c r="I140" s="668">
        <v>34.051282051282051</v>
      </c>
      <c r="J140" s="668">
        <v>3</v>
      </c>
      <c r="K140" s="668">
        <v>105</v>
      </c>
      <c r="L140" s="668">
        <v>2.635542168674699E-2</v>
      </c>
      <c r="M140" s="668">
        <v>35</v>
      </c>
      <c r="N140" s="668">
        <v>5</v>
      </c>
      <c r="O140" s="668">
        <v>185</v>
      </c>
      <c r="P140" s="681">
        <v>4.6435742971887552E-2</v>
      </c>
      <c r="Q140" s="669">
        <v>37</v>
      </c>
    </row>
    <row r="141" spans="1:17" ht="14.4" customHeight="1" x14ac:dyDescent="0.3">
      <c r="A141" s="664" t="s">
        <v>548</v>
      </c>
      <c r="B141" s="665" t="s">
        <v>5519</v>
      </c>
      <c r="C141" s="665" t="s">
        <v>5547</v>
      </c>
      <c r="D141" s="665" t="s">
        <v>5556</v>
      </c>
      <c r="E141" s="665" t="s">
        <v>5557</v>
      </c>
      <c r="F141" s="668">
        <v>95</v>
      </c>
      <c r="G141" s="668">
        <v>475</v>
      </c>
      <c r="H141" s="668">
        <v>1</v>
      </c>
      <c r="I141" s="668">
        <v>5</v>
      </c>
      <c r="J141" s="668"/>
      <c r="K141" s="668"/>
      <c r="L141" s="668"/>
      <c r="M141" s="668"/>
      <c r="N141" s="668"/>
      <c r="O141" s="668"/>
      <c r="P141" s="681"/>
      <c r="Q141" s="669"/>
    </row>
    <row r="142" spans="1:17" ht="14.4" customHeight="1" x14ac:dyDescent="0.3">
      <c r="A142" s="664" t="s">
        <v>548</v>
      </c>
      <c r="B142" s="665" t="s">
        <v>5519</v>
      </c>
      <c r="C142" s="665" t="s">
        <v>5547</v>
      </c>
      <c r="D142" s="665" t="s">
        <v>5569</v>
      </c>
      <c r="E142" s="665" t="s">
        <v>5570</v>
      </c>
      <c r="F142" s="668"/>
      <c r="G142" s="668"/>
      <c r="H142" s="668"/>
      <c r="I142" s="668"/>
      <c r="J142" s="668"/>
      <c r="K142" s="668"/>
      <c r="L142" s="668"/>
      <c r="M142" s="668"/>
      <c r="N142" s="668">
        <v>1</v>
      </c>
      <c r="O142" s="668">
        <v>99</v>
      </c>
      <c r="P142" s="681"/>
      <c r="Q142" s="669">
        <v>99</v>
      </c>
    </row>
    <row r="143" spans="1:17" ht="14.4" customHeight="1" x14ac:dyDescent="0.3">
      <c r="A143" s="664" t="s">
        <v>548</v>
      </c>
      <c r="B143" s="665" t="s">
        <v>5519</v>
      </c>
      <c r="C143" s="665" t="s">
        <v>5547</v>
      </c>
      <c r="D143" s="665" t="s">
        <v>5573</v>
      </c>
      <c r="E143" s="665" t="s">
        <v>5574</v>
      </c>
      <c r="F143" s="668">
        <v>65</v>
      </c>
      <c r="G143" s="668">
        <v>7650</v>
      </c>
      <c r="H143" s="668">
        <v>1</v>
      </c>
      <c r="I143" s="668">
        <v>117.69230769230769</v>
      </c>
      <c r="J143" s="668">
        <v>74</v>
      </c>
      <c r="K143" s="668">
        <v>8732</v>
      </c>
      <c r="L143" s="668">
        <v>1.1414379084967321</v>
      </c>
      <c r="M143" s="668">
        <v>118</v>
      </c>
      <c r="N143" s="668">
        <v>58</v>
      </c>
      <c r="O143" s="668">
        <v>7308</v>
      </c>
      <c r="P143" s="681">
        <v>0.95529411764705885</v>
      </c>
      <c r="Q143" s="669">
        <v>126</v>
      </c>
    </row>
    <row r="144" spans="1:17" ht="14.4" customHeight="1" x14ac:dyDescent="0.3">
      <c r="A144" s="664" t="s">
        <v>548</v>
      </c>
      <c r="B144" s="665" t="s">
        <v>5519</v>
      </c>
      <c r="C144" s="665" t="s">
        <v>5547</v>
      </c>
      <c r="D144" s="665" t="s">
        <v>5603</v>
      </c>
      <c r="E144" s="665" t="s">
        <v>5604</v>
      </c>
      <c r="F144" s="668">
        <v>1</v>
      </c>
      <c r="G144" s="668">
        <v>0</v>
      </c>
      <c r="H144" s="668"/>
      <c r="I144" s="668">
        <v>0</v>
      </c>
      <c r="J144" s="668"/>
      <c r="K144" s="668"/>
      <c r="L144" s="668"/>
      <c r="M144" s="668"/>
      <c r="N144" s="668">
        <v>13</v>
      </c>
      <c r="O144" s="668">
        <v>433.33</v>
      </c>
      <c r="P144" s="681"/>
      <c r="Q144" s="669">
        <v>33.333076923076923</v>
      </c>
    </row>
    <row r="145" spans="1:17" ht="14.4" customHeight="1" x14ac:dyDescent="0.3">
      <c r="A145" s="664" t="s">
        <v>548</v>
      </c>
      <c r="B145" s="665" t="s">
        <v>5519</v>
      </c>
      <c r="C145" s="665" t="s">
        <v>5547</v>
      </c>
      <c r="D145" s="665" t="s">
        <v>5624</v>
      </c>
      <c r="E145" s="665" t="s">
        <v>5625</v>
      </c>
      <c r="F145" s="668">
        <v>16</v>
      </c>
      <c r="G145" s="668">
        <v>3732</v>
      </c>
      <c r="H145" s="668">
        <v>1</v>
      </c>
      <c r="I145" s="668">
        <v>233.25</v>
      </c>
      <c r="J145" s="668">
        <v>2</v>
      </c>
      <c r="K145" s="668">
        <v>470</v>
      </c>
      <c r="L145" s="668">
        <v>0.12593783494105038</v>
      </c>
      <c r="M145" s="668">
        <v>235</v>
      </c>
      <c r="N145" s="668"/>
      <c r="O145" s="668"/>
      <c r="P145" s="681"/>
      <c r="Q145" s="669"/>
    </row>
    <row r="146" spans="1:17" ht="14.4" customHeight="1" x14ac:dyDescent="0.3">
      <c r="A146" s="664" t="s">
        <v>548</v>
      </c>
      <c r="B146" s="665" t="s">
        <v>5519</v>
      </c>
      <c r="C146" s="665" t="s">
        <v>5547</v>
      </c>
      <c r="D146" s="665" t="s">
        <v>5630</v>
      </c>
      <c r="E146" s="665" t="s">
        <v>5631</v>
      </c>
      <c r="F146" s="668"/>
      <c r="G146" s="668"/>
      <c r="H146" s="668"/>
      <c r="I146" s="668"/>
      <c r="J146" s="668">
        <v>3</v>
      </c>
      <c r="K146" s="668">
        <v>1047</v>
      </c>
      <c r="L146" s="668"/>
      <c r="M146" s="668">
        <v>349</v>
      </c>
      <c r="N146" s="668"/>
      <c r="O146" s="668"/>
      <c r="P146" s="681"/>
      <c r="Q146" s="669"/>
    </row>
    <row r="147" spans="1:17" ht="14.4" customHeight="1" x14ac:dyDescent="0.3">
      <c r="A147" s="664" t="s">
        <v>548</v>
      </c>
      <c r="B147" s="665" t="s">
        <v>5519</v>
      </c>
      <c r="C147" s="665" t="s">
        <v>5547</v>
      </c>
      <c r="D147" s="665" t="s">
        <v>5774</v>
      </c>
      <c r="E147" s="665" t="s">
        <v>5775</v>
      </c>
      <c r="F147" s="668">
        <v>1</v>
      </c>
      <c r="G147" s="668">
        <v>1048</v>
      </c>
      <c r="H147" s="668">
        <v>1</v>
      </c>
      <c r="I147" s="668">
        <v>1048</v>
      </c>
      <c r="J147" s="668">
        <v>1</v>
      </c>
      <c r="K147" s="668">
        <v>1050</v>
      </c>
      <c r="L147" s="668">
        <v>1.001908396946565</v>
      </c>
      <c r="M147" s="668">
        <v>1050</v>
      </c>
      <c r="N147" s="668"/>
      <c r="O147" s="668"/>
      <c r="P147" s="681"/>
      <c r="Q147" s="669"/>
    </row>
    <row r="148" spans="1:17" ht="14.4" customHeight="1" x14ac:dyDescent="0.3">
      <c r="A148" s="664" t="s">
        <v>548</v>
      </c>
      <c r="B148" s="665" t="s">
        <v>5519</v>
      </c>
      <c r="C148" s="665" t="s">
        <v>5547</v>
      </c>
      <c r="D148" s="665" t="s">
        <v>5776</v>
      </c>
      <c r="E148" s="665" t="s">
        <v>5777</v>
      </c>
      <c r="F148" s="668">
        <v>4</v>
      </c>
      <c r="G148" s="668">
        <v>1416</v>
      </c>
      <c r="H148" s="668">
        <v>1</v>
      </c>
      <c r="I148" s="668">
        <v>354</v>
      </c>
      <c r="J148" s="668">
        <v>5</v>
      </c>
      <c r="K148" s="668">
        <v>1779</v>
      </c>
      <c r="L148" s="668">
        <v>1.2563559322033899</v>
      </c>
      <c r="M148" s="668">
        <v>355.8</v>
      </c>
      <c r="N148" s="668">
        <v>4</v>
      </c>
      <c r="O148" s="668">
        <v>1456</v>
      </c>
      <c r="P148" s="681">
        <v>1.0282485875706215</v>
      </c>
      <c r="Q148" s="669">
        <v>364</v>
      </c>
    </row>
    <row r="149" spans="1:17" ht="14.4" customHeight="1" x14ac:dyDescent="0.3">
      <c r="A149" s="664" t="s">
        <v>548</v>
      </c>
      <c r="B149" s="665" t="s">
        <v>5519</v>
      </c>
      <c r="C149" s="665" t="s">
        <v>5547</v>
      </c>
      <c r="D149" s="665" t="s">
        <v>5778</v>
      </c>
      <c r="E149" s="665" t="s">
        <v>5779</v>
      </c>
      <c r="F149" s="668"/>
      <c r="G149" s="668"/>
      <c r="H149" s="668"/>
      <c r="I149" s="668"/>
      <c r="J149" s="668"/>
      <c r="K149" s="668"/>
      <c r="L149" s="668"/>
      <c r="M149" s="668"/>
      <c r="N149" s="668">
        <v>2</v>
      </c>
      <c r="O149" s="668">
        <v>3336</v>
      </c>
      <c r="P149" s="681"/>
      <c r="Q149" s="669">
        <v>1668</v>
      </c>
    </row>
    <row r="150" spans="1:17" ht="14.4" customHeight="1" x14ac:dyDescent="0.3">
      <c r="A150" s="664" t="s">
        <v>548</v>
      </c>
      <c r="B150" s="665" t="s">
        <v>5519</v>
      </c>
      <c r="C150" s="665" t="s">
        <v>5547</v>
      </c>
      <c r="D150" s="665" t="s">
        <v>5780</v>
      </c>
      <c r="E150" s="665" t="s">
        <v>5781</v>
      </c>
      <c r="F150" s="668">
        <v>1</v>
      </c>
      <c r="G150" s="668">
        <v>241</v>
      </c>
      <c r="H150" s="668">
        <v>1</v>
      </c>
      <c r="I150" s="668">
        <v>241</v>
      </c>
      <c r="J150" s="668">
        <v>1</v>
      </c>
      <c r="K150" s="668">
        <v>243</v>
      </c>
      <c r="L150" s="668">
        <v>1.008298755186722</v>
      </c>
      <c r="M150" s="668">
        <v>243</v>
      </c>
      <c r="N150" s="668">
        <v>1</v>
      </c>
      <c r="O150" s="668">
        <v>247</v>
      </c>
      <c r="P150" s="681">
        <v>1.0248962655601659</v>
      </c>
      <c r="Q150" s="669">
        <v>247</v>
      </c>
    </row>
    <row r="151" spans="1:17" ht="14.4" customHeight="1" x14ac:dyDescent="0.3">
      <c r="A151" s="664" t="s">
        <v>548</v>
      </c>
      <c r="B151" s="665" t="s">
        <v>5519</v>
      </c>
      <c r="C151" s="665" t="s">
        <v>5547</v>
      </c>
      <c r="D151" s="665" t="s">
        <v>5672</v>
      </c>
      <c r="E151" s="665" t="s">
        <v>5673</v>
      </c>
      <c r="F151" s="668">
        <v>1</v>
      </c>
      <c r="G151" s="668">
        <v>860</v>
      </c>
      <c r="H151" s="668">
        <v>1</v>
      </c>
      <c r="I151" s="668">
        <v>860</v>
      </c>
      <c r="J151" s="668"/>
      <c r="K151" s="668"/>
      <c r="L151" s="668"/>
      <c r="M151" s="668"/>
      <c r="N151" s="668"/>
      <c r="O151" s="668"/>
      <c r="P151" s="681"/>
      <c r="Q151" s="669"/>
    </row>
    <row r="152" spans="1:17" ht="14.4" customHeight="1" x14ac:dyDescent="0.3">
      <c r="A152" s="664" t="s">
        <v>548</v>
      </c>
      <c r="B152" s="665" t="s">
        <v>5782</v>
      </c>
      <c r="C152" s="665" t="s">
        <v>5547</v>
      </c>
      <c r="D152" s="665" t="s">
        <v>5783</v>
      </c>
      <c r="E152" s="665" t="s">
        <v>5784</v>
      </c>
      <c r="F152" s="668"/>
      <c r="G152" s="668"/>
      <c r="H152" s="668"/>
      <c r="I152" s="668"/>
      <c r="J152" s="668">
        <v>1</v>
      </c>
      <c r="K152" s="668">
        <v>2450</v>
      </c>
      <c r="L152" s="668"/>
      <c r="M152" s="668">
        <v>2450</v>
      </c>
      <c r="N152" s="668"/>
      <c r="O152" s="668"/>
      <c r="P152" s="681"/>
      <c r="Q152" s="669"/>
    </row>
    <row r="153" spans="1:17" ht="14.4" customHeight="1" x14ac:dyDescent="0.3">
      <c r="A153" s="664" t="s">
        <v>548</v>
      </c>
      <c r="B153" s="665" t="s">
        <v>5782</v>
      </c>
      <c r="C153" s="665" t="s">
        <v>5547</v>
      </c>
      <c r="D153" s="665" t="s">
        <v>5785</v>
      </c>
      <c r="E153" s="665" t="s">
        <v>5786</v>
      </c>
      <c r="F153" s="668">
        <v>3</v>
      </c>
      <c r="G153" s="668">
        <v>8062</v>
      </c>
      <c r="H153" s="668">
        <v>1</v>
      </c>
      <c r="I153" s="668">
        <v>2687.3333333333335</v>
      </c>
      <c r="J153" s="668"/>
      <c r="K153" s="668"/>
      <c r="L153" s="668"/>
      <c r="M153" s="668"/>
      <c r="N153" s="668">
        <v>1</v>
      </c>
      <c r="O153" s="668">
        <v>2770</v>
      </c>
      <c r="P153" s="681">
        <v>0.34358719920615233</v>
      </c>
      <c r="Q153" s="669">
        <v>2770</v>
      </c>
    </row>
    <row r="154" spans="1:17" ht="14.4" customHeight="1" x14ac:dyDescent="0.3">
      <c r="A154" s="664" t="s">
        <v>548</v>
      </c>
      <c r="B154" s="665" t="s">
        <v>5782</v>
      </c>
      <c r="C154" s="665" t="s">
        <v>5547</v>
      </c>
      <c r="D154" s="665" t="s">
        <v>5787</v>
      </c>
      <c r="E154" s="665" t="s">
        <v>5788</v>
      </c>
      <c r="F154" s="668">
        <v>2</v>
      </c>
      <c r="G154" s="668">
        <v>11914</v>
      </c>
      <c r="H154" s="668">
        <v>1</v>
      </c>
      <c r="I154" s="668">
        <v>5957</v>
      </c>
      <c r="J154" s="668"/>
      <c r="K154" s="668"/>
      <c r="L154" s="668"/>
      <c r="M154" s="668"/>
      <c r="N154" s="668"/>
      <c r="O154" s="668"/>
      <c r="P154" s="681"/>
      <c r="Q154" s="669"/>
    </row>
    <row r="155" spans="1:17" ht="14.4" customHeight="1" x14ac:dyDescent="0.3">
      <c r="A155" s="664" t="s">
        <v>548</v>
      </c>
      <c r="B155" s="665" t="s">
        <v>5782</v>
      </c>
      <c r="C155" s="665" t="s">
        <v>5547</v>
      </c>
      <c r="D155" s="665" t="s">
        <v>5789</v>
      </c>
      <c r="E155" s="665" t="s">
        <v>5790</v>
      </c>
      <c r="F155" s="668">
        <v>1</v>
      </c>
      <c r="G155" s="668">
        <v>3340</v>
      </c>
      <c r="H155" s="668">
        <v>1</v>
      </c>
      <c r="I155" s="668">
        <v>3340</v>
      </c>
      <c r="J155" s="668"/>
      <c r="K155" s="668"/>
      <c r="L155" s="668"/>
      <c r="M155" s="668"/>
      <c r="N155" s="668"/>
      <c r="O155" s="668"/>
      <c r="P155" s="681"/>
      <c r="Q155" s="669"/>
    </row>
    <row r="156" spans="1:17" ht="14.4" customHeight="1" x14ac:dyDescent="0.3">
      <c r="A156" s="664" t="s">
        <v>548</v>
      </c>
      <c r="B156" s="665" t="s">
        <v>5782</v>
      </c>
      <c r="C156" s="665" t="s">
        <v>5547</v>
      </c>
      <c r="D156" s="665" t="s">
        <v>5791</v>
      </c>
      <c r="E156" s="665" t="s">
        <v>5792</v>
      </c>
      <c r="F156" s="668">
        <v>1</v>
      </c>
      <c r="G156" s="668">
        <v>2067</v>
      </c>
      <c r="H156" s="668">
        <v>1</v>
      </c>
      <c r="I156" s="668">
        <v>2067</v>
      </c>
      <c r="J156" s="668"/>
      <c r="K156" s="668"/>
      <c r="L156" s="668"/>
      <c r="M156" s="668"/>
      <c r="N156" s="668"/>
      <c r="O156" s="668"/>
      <c r="P156" s="681"/>
      <c r="Q156" s="669"/>
    </row>
    <row r="157" spans="1:17" ht="14.4" customHeight="1" x14ac:dyDescent="0.3">
      <c r="A157" s="664" t="s">
        <v>548</v>
      </c>
      <c r="B157" s="665" t="s">
        <v>5782</v>
      </c>
      <c r="C157" s="665" t="s">
        <v>5547</v>
      </c>
      <c r="D157" s="665" t="s">
        <v>5793</v>
      </c>
      <c r="E157" s="665" t="s">
        <v>5794</v>
      </c>
      <c r="F157" s="668">
        <v>1</v>
      </c>
      <c r="G157" s="668">
        <v>1626</v>
      </c>
      <c r="H157" s="668">
        <v>1</v>
      </c>
      <c r="I157" s="668">
        <v>1626</v>
      </c>
      <c r="J157" s="668">
        <v>1</v>
      </c>
      <c r="K157" s="668">
        <v>1630</v>
      </c>
      <c r="L157" s="668">
        <v>1.002460024600246</v>
      </c>
      <c r="M157" s="668">
        <v>1630</v>
      </c>
      <c r="N157" s="668">
        <v>1</v>
      </c>
      <c r="O157" s="668">
        <v>1678</v>
      </c>
      <c r="P157" s="681">
        <v>1.031980319803198</v>
      </c>
      <c r="Q157" s="669">
        <v>1678</v>
      </c>
    </row>
    <row r="158" spans="1:17" ht="14.4" customHeight="1" x14ac:dyDescent="0.3">
      <c r="A158" s="664" t="s">
        <v>548</v>
      </c>
      <c r="B158" s="665" t="s">
        <v>5782</v>
      </c>
      <c r="C158" s="665" t="s">
        <v>5547</v>
      </c>
      <c r="D158" s="665" t="s">
        <v>5795</v>
      </c>
      <c r="E158" s="665" t="s">
        <v>5796</v>
      </c>
      <c r="F158" s="668"/>
      <c r="G158" s="668"/>
      <c r="H158" s="668"/>
      <c r="I158" s="668"/>
      <c r="J158" s="668"/>
      <c r="K158" s="668"/>
      <c r="L158" s="668"/>
      <c r="M158" s="668"/>
      <c r="N158" s="668">
        <v>1</v>
      </c>
      <c r="O158" s="668">
        <v>2314</v>
      </c>
      <c r="P158" s="681"/>
      <c r="Q158" s="669">
        <v>2314</v>
      </c>
    </row>
    <row r="159" spans="1:17" ht="14.4" customHeight="1" x14ac:dyDescent="0.3">
      <c r="A159" s="664" t="s">
        <v>548</v>
      </c>
      <c r="B159" s="665" t="s">
        <v>5782</v>
      </c>
      <c r="C159" s="665" t="s">
        <v>5547</v>
      </c>
      <c r="D159" s="665" t="s">
        <v>5797</v>
      </c>
      <c r="E159" s="665" t="s">
        <v>5798</v>
      </c>
      <c r="F159" s="668">
        <v>1</v>
      </c>
      <c r="G159" s="668">
        <v>5148</v>
      </c>
      <c r="H159" s="668">
        <v>1</v>
      </c>
      <c r="I159" s="668">
        <v>5148</v>
      </c>
      <c r="J159" s="668"/>
      <c r="K159" s="668"/>
      <c r="L159" s="668"/>
      <c r="M159" s="668"/>
      <c r="N159" s="668"/>
      <c r="O159" s="668"/>
      <c r="P159" s="681"/>
      <c r="Q159" s="669"/>
    </row>
    <row r="160" spans="1:17" ht="14.4" customHeight="1" x14ac:dyDescent="0.3">
      <c r="A160" s="664" t="s">
        <v>548</v>
      </c>
      <c r="B160" s="665" t="s">
        <v>5782</v>
      </c>
      <c r="C160" s="665" t="s">
        <v>5547</v>
      </c>
      <c r="D160" s="665" t="s">
        <v>5799</v>
      </c>
      <c r="E160" s="665" t="s">
        <v>5800</v>
      </c>
      <c r="F160" s="668"/>
      <c r="G160" s="668"/>
      <c r="H160" s="668"/>
      <c r="I160" s="668"/>
      <c r="J160" s="668"/>
      <c r="K160" s="668"/>
      <c r="L160" s="668"/>
      <c r="M160" s="668"/>
      <c r="N160" s="668">
        <v>1</v>
      </c>
      <c r="O160" s="668">
        <v>4937</v>
      </c>
      <c r="P160" s="681"/>
      <c r="Q160" s="669">
        <v>4937</v>
      </c>
    </row>
    <row r="161" spans="1:17" ht="14.4" customHeight="1" x14ac:dyDescent="0.3">
      <c r="A161" s="664" t="s">
        <v>548</v>
      </c>
      <c r="B161" s="665" t="s">
        <v>5782</v>
      </c>
      <c r="C161" s="665" t="s">
        <v>5547</v>
      </c>
      <c r="D161" s="665" t="s">
        <v>5801</v>
      </c>
      <c r="E161" s="665" t="s">
        <v>5802</v>
      </c>
      <c r="F161" s="668">
        <v>1</v>
      </c>
      <c r="G161" s="668">
        <v>0</v>
      </c>
      <c r="H161" s="668"/>
      <c r="I161" s="668">
        <v>0</v>
      </c>
      <c r="J161" s="668">
        <v>1</v>
      </c>
      <c r="K161" s="668">
        <v>0</v>
      </c>
      <c r="L161" s="668"/>
      <c r="M161" s="668">
        <v>0</v>
      </c>
      <c r="N161" s="668">
        <v>1</v>
      </c>
      <c r="O161" s="668">
        <v>0</v>
      </c>
      <c r="P161" s="681"/>
      <c r="Q161" s="669">
        <v>0</v>
      </c>
    </row>
    <row r="162" spans="1:17" ht="14.4" customHeight="1" x14ac:dyDescent="0.3">
      <c r="A162" s="664" t="s">
        <v>548</v>
      </c>
      <c r="B162" s="665" t="s">
        <v>5782</v>
      </c>
      <c r="C162" s="665" t="s">
        <v>5547</v>
      </c>
      <c r="D162" s="665" t="s">
        <v>5803</v>
      </c>
      <c r="E162" s="665" t="s">
        <v>5804</v>
      </c>
      <c r="F162" s="668"/>
      <c r="G162" s="668"/>
      <c r="H162" s="668"/>
      <c r="I162" s="668"/>
      <c r="J162" s="668"/>
      <c r="K162" s="668"/>
      <c r="L162" s="668"/>
      <c r="M162" s="668"/>
      <c r="N162" s="668">
        <v>1</v>
      </c>
      <c r="O162" s="668">
        <v>0</v>
      </c>
      <c r="P162" s="681"/>
      <c r="Q162" s="669">
        <v>0</v>
      </c>
    </row>
    <row r="163" spans="1:17" ht="14.4" customHeight="1" x14ac:dyDescent="0.3">
      <c r="A163" s="664" t="s">
        <v>548</v>
      </c>
      <c r="B163" s="665" t="s">
        <v>5782</v>
      </c>
      <c r="C163" s="665" t="s">
        <v>5547</v>
      </c>
      <c r="D163" s="665" t="s">
        <v>5805</v>
      </c>
      <c r="E163" s="665" t="s">
        <v>5806</v>
      </c>
      <c r="F163" s="668"/>
      <c r="G163" s="668"/>
      <c r="H163" s="668"/>
      <c r="I163" s="668"/>
      <c r="J163" s="668">
        <v>1</v>
      </c>
      <c r="K163" s="668">
        <v>0</v>
      </c>
      <c r="L163" s="668"/>
      <c r="M163" s="668">
        <v>0</v>
      </c>
      <c r="N163" s="668"/>
      <c r="O163" s="668"/>
      <c r="P163" s="681"/>
      <c r="Q163" s="669"/>
    </row>
    <row r="164" spans="1:17" ht="14.4" customHeight="1" x14ac:dyDescent="0.3">
      <c r="A164" s="664" t="s">
        <v>548</v>
      </c>
      <c r="B164" s="665" t="s">
        <v>5782</v>
      </c>
      <c r="C164" s="665" t="s">
        <v>5547</v>
      </c>
      <c r="D164" s="665" t="s">
        <v>5807</v>
      </c>
      <c r="E164" s="665" t="s">
        <v>5808</v>
      </c>
      <c r="F164" s="668">
        <v>1</v>
      </c>
      <c r="G164" s="668">
        <v>0</v>
      </c>
      <c r="H164" s="668"/>
      <c r="I164" s="668">
        <v>0</v>
      </c>
      <c r="J164" s="668">
        <v>1</v>
      </c>
      <c r="K164" s="668">
        <v>0</v>
      </c>
      <c r="L164" s="668"/>
      <c r="M164" s="668">
        <v>0</v>
      </c>
      <c r="N164" s="668">
        <v>1</v>
      </c>
      <c r="O164" s="668">
        <v>0</v>
      </c>
      <c r="P164" s="681"/>
      <c r="Q164" s="669">
        <v>0</v>
      </c>
    </row>
    <row r="165" spans="1:17" ht="14.4" customHeight="1" x14ac:dyDescent="0.3">
      <c r="A165" s="664" t="s">
        <v>548</v>
      </c>
      <c r="B165" s="665" t="s">
        <v>5782</v>
      </c>
      <c r="C165" s="665" t="s">
        <v>5547</v>
      </c>
      <c r="D165" s="665" t="s">
        <v>5809</v>
      </c>
      <c r="E165" s="665" t="s">
        <v>5810</v>
      </c>
      <c r="F165" s="668"/>
      <c r="G165" s="668"/>
      <c r="H165" s="668"/>
      <c r="I165" s="668"/>
      <c r="J165" s="668">
        <v>1</v>
      </c>
      <c r="K165" s="668">
        <v>519</v>
      </c>
      <c r="L165" s="668"/>
      <c r="M165" s="668">
        <v>519</v>
      </c>
      <c r="N165" s="668"/>
      <c r="O165" s="668"/>
      <c r="P165" s="681"/>
      <c r="Q165" s="669"/>
    </row>
    <row r="166" spans="1:17" ht="14.4" customHeight="1" x14ac:dyDescent="0.3">
      <c r="A166" s="664" t="s">
        <v>548</v>
      </c>
      <c r="B166" s="665" t="s">
        <v>5782</v>
      </c>
      <c r="C166" s="665" t="s">
        <v>5547</v>
      </c>
      <c r="D166" s="665" t="s">
        <v>5811</v>
      </c>
      <c r="E166" s="665" t="s">
        <v>5812</v>
      </c>
      <c r="F166" s="668"/>
      <c r="G166" s="668"/>
      <c r="H166" s="668"/>
      <c r="I166" s="668"/>
      <c r="J166" s="668"/>
      <c r="K166" s="668"/>
      <c r="L166" s="668"/>
      <c r="M166" s="668"/>
      <c r="N166" s="668">
        <v>1</v>
      </c>
      <c r="O166" s="668">
        <v>839</v>
      </c>
      <c r="P166" s="681"/>
      <c r="Q166" s="669">
        <v>839</v>
      </c>
    </row>
    <row r="167" spans="1:17" ht="14.4" customHeight="1" x14ac:dyDescent="0.3">
      <c r="A167" s="664" t="s">
        <v>548</v>
      </c>
      <c r="B167" s="665" t="s">
        <v>5782</v>
      </c>
      <c r="C167" s="665" t="s">
        <v>5547</v>
      </c>
      <c r="D167" s="665" t="s">
        <v>5813</v>
      </c>
      <c r="E167" s="665" t="s">
        <v>5814</v>
      </c>
      <c r="F167" s="668">
        <v>1</v>
      </c>
      <c r="G167" s="668">
        <v>6077</v>
      </c>
      <c r="H167" s="668">
        <v>1</v>
      </c>
      <c r="I167" s="668">
        <v>6077</v>
      </c>
      <c r="J167" s="668"/>
      <c r="K167" s="668"/>
      <c r="L167" s="668"/>
      <c r="M167" s="668"/>
      <c r="N167" s="668"/>
      <c r="O167" s="668"/>
      <c r="P167" s="681"/>
      <c r="Q167" s="669"/>
    </row>
    <row r="168" spans="1:17" ht="14.4" customHeight="1" x14ac:dyDescent="0.3">
      <c r="A168" s="664" t="s">
        <v>548</v>
      </c>
      <c r="B168" s="665" t="s">
        <v>5782</v>
      </c>
      <c r="C168" s="665" t="s">
        <v>5547</v>
      </c>
      <c r="D168" s="665" t="s">
        <v>5815</v>
      </c>
      <c r="E168" s="665" t="s">
        <v>5816</v>
      </c>
      <c r="F168" s="668">
        <v>1</v>
      </c>
      <c r="G168" s="668">
        <v>9096</v>
      </c>
      <c r="H168" s="668">
        <v>1</v>
      </c>
      <c r="I168" s="668">
        <v>9096</v>
      </c>
      <c r="J168" s="668">
        <v>2</v>
      </c>
      <c r="K168" s="668">
        <v>18246</v>
      </c>
      <c r="L168" s="668">
        <v>2.0059366754617414</v>
      </c>
      <c r="M168" s="668">
        <v>9123</v>
      </c>
      <c r="N168" s="668">
        <v>1</v>
      </c>
      <c r="O168" s="668">
        <v>9341</v>
      </c>
      <c r="P168" s="681">
        <v>1.0269349164467898</v>
      </c>
      <c r="Q168" s="669">
        <v>9341</v>
      </c>
    </row>
    <row r="169" spans="1:17" ht="14.4" customHeight="1" x14ac:dyDescent="0.3">
      <c r="A169" s="664" t="s">
        <v>548</v>
      </c>
      <c r="B169" s="665" t="s">
        <v>5782</v>
      </c>
      <c r="C169" s="665" t="s">
        <v>5547</v>
      </c>
      <c r="D169" s="665" t="s">
        <v>5817</v>
      </c>
      <c r="E169" s="665" t="s">
        <v>5818</v>
      </c>
      <c r="F169" s="668"/>
      <c r="G169" s="668"/>
      <c r="H169" s="668"/>
      <c r="I169" s="668"/>
      <c r="J169" s="668"/>
      <c r="K169" s="668"/>
      <c r="L169" s="668"/>
      <c r="M169" s="668"/>
      <c r="N169" s="668">
        <v>1</v>
      </c>
      <c r="O169" s="668">
        <v>3612</v>
      </c>
      <c r="P169" s="681"/>
      <c r="Q169" s="669">
        <v>3612</v>
      </c>
    </row>
    <row r="170" spans="1:17" ht="14.4" customHeight="1" x14ac:dyDescent="0.3">
      <c r="A170" s="664" t="s">
        <v>548</v>
      </c>
      <c r="B170" s="665" t="s">
        <v>5782</v>
      </c>
      <c r="C170" s="665" t="s">
        <v>5547</v>
      </c>
      <c r="D170" s="665" t="s">
        <v>589</v>
      </c>
      <c r="E170" s="665" t="s">
        <v>5819</v>
      </c>
      <c r="F170" s="668"/>
      <c r="G170" s="668"/>
      <c r="H170" s="668"/>
      <c r="I170" s="668"/>
      <c r="J170" s="668">
        <v>1</v>
      </c>
      <c r="K170" s="668">
        <v>1912</v>
      </c>
      <c r="L170" s="668"/>
      <c r="M170" s="668">
        <v>1912</v>
      </c>
      <c r="N170" s="668"/>
      <c r="O170" s="668"/>
      <c r="P170" s="681"/>
      <c r="Q170" s="669"/>
    </row>
    <row r="171" spans="1:17" ht="14.4" customHeight="1" x14ac:dyDescent="0.3">
      <c r="A171" s="664" t="s">
        <v>548</v>
      </c>
      <c r="B171" s="665" t="s">
        <v>5782</v>
      </c>
      <c r="C171" s="665" t="s">
        <v>5547</v>
      </c>
      <c r="D171" s="665" t="s">
        <v>5820</v>
      </c>
      <c r="E171" s="665" t="s">
        <v>5821</v>
      </c>
      <c r="F171" s="668"/>
      <c r="G171" s="668"/>
      <c r="H171" s="668"/>
      <c r="I171" s="668"/>
      <c r="J171" s="668">
        <v>1</v>
      </c>
      <c r="K171" s="668">
        <v>0</v>
      </c>
      <c r="L171" s="668"/>
      <c r="M171" s="668">
        <v>0</v>
      </c>
      <c r="N171" s="668"/>
      <c r="O171" s="668"/>
      <c r="P171" s="681"/>
      <c r="Q171" s="669"/>
    </row>
    <row r="172" spans="1:17" ht="14.4" customHeight="1" x14ac:dyDescent="0.3">
      <c r="A172" s="664" t="s">
        <v>548</v>
      </c>
      <c r="B172" s="665" t="s">
        <v>5782</v>
      </c>
      <c r="C172" s="665" t="s">
        <v>5547</v>
      </c>
      <c r="D172" s="665" t="s">
        <v>5822</v>
      </c>
      <c r="E172" s="665" t="s">
        <v>5823</v>
      </c>
      <c r="F172" s="668">
        <v>1</v>
      </c>
      <c r="G172" s="668">
        <v>0</v>
      </c>
      <c r="H172" s="668"/>
      <c r="I172" s="668">
        <v>0</v>
      </c>
      <c r="J172" s="668">
        <v>1</v>
      </c>
      <c r="K172" s="668">
        <v>0</v>
      </c>
      <c r="L172" s="668"/>
      <c r="M172" s="668">
        <v>0</v>
      </c>
      <c r="N172" s="668">
        <v>1</v>
      </c>
      <c r="O172" s="668">
        <v>0</v>
      </c>
      <c r="P172" s="681"/>
      <c r="Q172" s="669">
        <v>0</v>
      </c>
    </row>
    <row r="173" spans="1:17" ht="14.4" customHeight="1" x14ac:dyDescent="0.3">
      <c r="A173" s="664" t="s">
        <v>548</v>
      </c>
      <c r="B173" s="665" t="s">
        <v>5782</v>
      </c>
      <c r="C173" s="665" t="s">
        <v>5547</v>
      </c>
      <c r="D173" s="665" t="s">
        <v>5824</v>
      </c>
      <c r="E173" s="665" t="s">
        <v>5825</v>
      </c>
      <c r="F173" s="668"/>
      <c r="G173" s="668"/>
      <c r="H173" s="668"/>
      <c r="I173" s="668"/>
      <c r="J173" s="668">
        <v>1</v>
      </c>
      <c r="K173" s="668">
        <v>8684</v>
      </c>
      <c r="L173" s="668"/>
      <c r="M173" s="668">
        <v>8684</v>
      </c>
      <c r="N173" s="668"/>
      <c r="O173" s="668"/>
      <c r="P173" s="681"/>
      <c r="Q173" s="669"/>
    </row>
    <row r="174" spans="1:17" ht="14.4" customHeight="1" x14ac:dyDescent="0.3">
      <c r="A174" s="664" t="s">
        <v>548</v>
      </c>
      <c r="B174" s="665" t="s">
        <v>5782</v>
      </c>
      <c r="C174" s="665" t="s">
        <v>5547</v>
      </c>
      <c r="D174" s="665" t="s">
        <v>5826</v>
      </c>
      <c r="E174" s="665" t="s">
        <v>5827</v>
      </c>
      <c r="F174" s="668">
        <v>2</v>
      </c>
      <c r="G174" s="668">
        <v>6438</v>
      </c>
      <c r="H174" s="668">
        <v>1</v>
      </c>
      <c r="I174" s="668">
        <v>3219</v>
      </c>
      <c r="J174" s="668"/>
      <c r="K174" s="668"/>
      <c r="L174" s="668"/>
      <c r="M174" s="668"/>
      <c r="N174" s="668"/>
      <c r="O174" s="668"/>
      <c r="P174" s="681"/>
      <c r="Q174" s="669"/>
    </row>
    <row r="175" spans="1:17" ht="14.4" customHeight="1" x14ac:dyDescent="0.3">
      <c r="A175" s="664" t="s">
        <v>548</v>
      </c>
      <c r="B175" s="665" t="s">
        <v>5782</v>
      </c>
      <c r="C175" s="665" t="s">
        <v>5547</v>
      </c>
      <c r="D175" s="665" t="s">
        <v>5828</v>
      </c>
      <c r="E175" s="665" t="s">
        <v>5829</v>
      </c>
      <c r="F175" s="668">
        <v>1</v>
      </c>
      <c r="G175" s="668">
        <v>0</v>
      </c>
      <c r="H175" s="668"/>
      <c r="I175" s="668">
        <v>0</v>
      </c>
      <c r="J175" s="668"/>
      <c r="K175" s="668"/>
      <c r="L175" s="668"/>
      <c r="M175" s="668"/>
      <c r="N175" s="668">
        <v>1</v>
      </c>
      <c r="O175" s="668">
        <v>0</v>
      </c>
      <c r="P175" s="681"/>
      <c r="Q175" s="669">
        <v>0</v>
      </c>
    </row>
    <row r="176" spans="1:17" ht="14.4" customHeight="1" x14ac:dyDescent="0.3">
      <c r="A176" s="664" t="s">
        <v>548</v>
      </c>
      <c r="B176" s="665" t="s">
        <v>5782</v>
      </c>
      <c r="C176" s="665" t="s">
        <v>5547</v>
      </c>
      <c r="D176" s="665" t="s">
        <v>5830</v>
      </c>
      <c r="E176" s="665" t="s">
        <v>5831</v>
      </c>
      <c r="F176" s="668">
        <v>1</v>
      </c>
      <c r="G176" s="668">
        <v>5576</v>
      </c>
      <c r="H176" s="668">
        <v>1</v>
      </c>
      <c r="I176" s="668">
        <v>5576</v>
      </c>
      <c r="J176" s="668"/>
      <c r="K176" s="668"/>
      <c r="L176" s="668"/>
      <c r="M176" s="668"/>
      <c r="N176" s="668">
        <v>1</v>
      </c>
      <c r="O176" s="668">
        <v>5746</v>
      </c>
      <c r="P176" s="681">
        <v>1.0304878048780488</v>
      </c>
      <c r="Q176" s="669">
        <v>5746</v>
      </c>
    </row>
    <row r="177" spans="1:17" ht="14.4" customHeight="1" x14ac:dyDescent="0.3">
      <c r="A177" s="664" t="s">
        <v>548</v>
      </c>
      <c r="B177" s="665" t="s">
        <v>5782</v>
      </c>
      <c r="C177" s="665" t="s">
        <v>5547</v>
      </c>
      <c r="D177" s="665" t="s">
        <v>5832</v>
      </c>
      <c r="E177" s="665" t="s">
        <v>5833</v>
      </c>
      <c r="F177" s="668"/>
      <c r="G177" s="668"/>
      <c r="H177" s="668"/>
      <c r="I177" s="668"/>
      <c r="J177" s="668"/>
      <c r="K177" s="668"/>
      <c r="L177" s="668"/>
      <c r="M177" s="668"/>
      <c r="N177" s="668">
        <v>1</v>
      </c>
      <c r="O177" s="668">
        <v>4728</v>
      </c>
      <c r="P177" s="681"/>
      <c r="Q177" s="669">
        <v>4728</v>
      </c>
    </row>
    <row r="178" spans="1:17" ht="14.4" customHeight="1" x14ac:dyDescent="0.3">
      <c r="A178" s="664" t="s">
        <v>548</v>
      </c>
      <c r="B178" s="665" t="s">
        <v>5782</v>
      </c>
      <c r="C178" s="665" t="s">
        <v>5547</v>
      </c>
      <c r="D178" s="665" t="s">
        <v>5834</v>
      </c>
      <c r="E178" s="665" t="s">
        <v>5835</v>
      </c>
      <c r="F178" s="668">
        <v>1</v>
      </c>
      <c r="G178" s="668">
        <v>0</v>
      </c>
      <c r="H178" s="668"/>
      <c r="I178" s="668">
        <v>0</v>
      </c>
      <c r="J178" s="668"/>
      <c r="K178" s="668"/>
      <c r="L178" s="668"/>
      <c r="M178" s="668"/>
      <c r="N178" s="668"/>
      <c r="O178" s="668"/>
      <c r="P178" s="681"/>
      <c r="Q178" s="669"/>
    </row>
    <row r="179" spans="1:17" ht="14.4" customHeight="1" x14ac:dyDescent="0.3">
      <c r="A179" s="664" t="s">
        <v>548</v>
      </c>
      <c r="B179" s="665" t="s">
        <v>5782</v>
      </c>
      <c r="C179" s="665" t="s">
        <v>5547</v>
      </c>
      <c r="D179" s="665" t="s">
        <v>5836</v>
      </c>
      <c r="E179" s="665" t="s">
        <v>5837</v>
      </c>
      <c r="F179" s="668">
        <v>1</v>
      </c>
      <c r="G179" s="668">
        <v>8406</v>
      </c>
      <c r="H179" s="668">
        <v>1</v>
      </c>
      <c r="I179" s="668">
        <v>8406</v>
      </c>
      <c r="J179" s="668"/>
      <c r="K179" s="668"/>
      <c r="L179" s="668"/>
      <c r="M179" s="668"/>
      <c r="N179" s="668"/>
      <c r="O179" s="668"/>
      <c r="P179" s="681"/>
      <c r="Q179" s="669"/>
    </row>
    <row r="180" spans="1:17" ht="14.4" customHeight="1" x14ac:dyDescent="0.3">
      <c r="A180" s="664" t="s">
        <v>548</v>
      </c>
      <c r="B180" s="665" t="s">
        <v>5782</v>
      </c>
      <c r="C180" s="665" t="s">
        <v>5547</v>
      </c>
      <c r="D180" s="665" t="s">
        <v>5838</v>
      </c>
      <c r="E180" s="665" t="s">
        <v>5839</v>
      </c>
      <c r="F180" s="668"/>
      <c r="G180" s="668"/>
      <c r="H180" s="668"/>
      <c r="I180" s="668"/>
      <c r="J180" s="668">
        <v>1</v>
      </c>
      <c r="K180" s="668">
        <v>0</v>
      </c>
      <c r="L180" s="668"/>
      <c r="M180" s="668">
        <v>0</v>
      </c>
      <c r="N180" s="668"/>
      <c r="O180" s="668"/>
      <c r="P180" s="681"/>
      <c r="Q180" s="669"/>
    </row>
    <row r="181" spans="1:17" ht="14.4" customHeight="1" x14ac:dyDescent="0.3">
      <c r="A181" s="664" t="s">
        <v>548</v>
      </c>
      <c r="B181" s="665" t="s">
        <v>5688</v>
      </c>
      <c r="C181" s="665" t="s">
        <v>5520</v>
      </c>
      <c r="D181" s="665" t="s">
        <v>5840</v>
      </c>
      <c r="E181" s="665" t="s">
        <v>5841</v>
      </c>
      <c r="F181" s="668"/>
      <c r="G181" s="668"/>
      <c r="H181" s="668"/>
      <c r="I181" s="668"/>
      <c r="J181" s="668">
        <v>7.1</v>
      </c>
      <c r="K181" s="668">
        <v>80186.33</v>
      </c>
      <c r="L181" s="668"/>
      <c r="M181" s="668">
        <v>11293.849295774649</v>
      </c>
      <c r="N181" s="668"/>
      <c r="O181" s="668"/>
      <c r="P181" s="681"/>
      <c r="Q181" s="669"/>
    </row>
    <row r="182" spans="1:17" ht="14.4" customHeight="1" x14ac:dyDescent="0.3">
      <c r="A182" s="664" t="s">
        <v>548</v>
      </c>
      <c r="B182" s="665" t="s">
        <v>5688</v>
      </c>
      <c r="C182" s="665" t="s">
        <v>5520</v>
      </c>
      <c r="D182" s="665" t="s">
        <v>5842</v>
      </c>
      <c r="E182" s="665" t="s">
        <v>5843</v>
      </c>
      <c r="F182" s="668"/>
      <c r="G182" s="668"/>
      <c r="H182" s="668"/>
      <c r="I182" s="668"/>
      <c r="J182" s="668"/>
      <c r="K182" s="668"/>
      <c r="L182" s="668"/>
      <c r="M182" s="668"/>
      <c r="N182" s="668">
        <v>15</v>
      </c>
      <c r="O182" s="668">
        <v>748.95</v>
      </c>
      <c r="P182" s="681"/>
      <c r="Q182" s="669">
        <v>49.93</v>
      </c>
    </row>
    <row r="183" spans="1:17" ht="14.4" customHeight="1" x14ac:dyDescent="0.3">
      <c r="A183" s="664" t="s">
        <v>548</v>
      </c>
      <c r="B183" s="665" t="s">
        <v>5688</v>
      </c>
      <c r="C183" s="665" t="s">
        <v>5520</v>
      </c>
      <c r="D183" s="665" t="s">
        <v>5844</v>
      </c>
      <c r="E183" s="665" t="s">
        <v>5845</v>
      </c>
      <c r="F183" s="668"/>
      <c r="G183" s="668"/>
      <c r="H183" s="668"/>
      <c r="I183" s="668"/>
      <c r="J183" s="668">
        <v>1</v>
      </c>
      <c r="K183" s="668">
        <v>4988.09</v>
      </c>
      <c r="L183" s="668"/>
      <c r="M183" s="668">
        <v>4988.09</v>
      </c>
      <c r="N183" s="668">
        <v>2</v>
      </c>
      <c r="O183" s="668">
        <v>9976.18</v>
      </c>
      <c r="P183" s="681"/>
      <c r="Q183" s="669">
        <v>4988.09</v>
      </c>
    </row>
    <row r="184" spans="1:17" ht="14.4" customHeight="1" x14ac:dyDescent="0.3">
      <c r="A184" s="664" t="s">
        <v>548</v>
      </c>
      <c r="B184" s="665" t="s">
        <v>5688</v>
      </c>
      <c r="C184" s="665" t="s">
        <v>5520</v>
      </c>
      <c r="D184" s="665" t="s">
        <v>5846</v>
      </c>
      <c r="E184" s="665" t="s">
        <v>5847</v>
      </c>
      <c r="F184" s="668">
        <v>456</v>
      </c>
      <c r="G184" s="668">
        <v>53789.760000000009</v>
      </c>
      <c r="H184" s="668">
        <v>1</v>
      </c>
      <c r="I184" s="668">
        <v>117.96000000000002</v>
      </c>
      <c r="J184" s="668">
        <v>419</v>
      </c>
      <c r="K184" s="668">
        <v>47275.77</v>
      </c>
      <c r="L184" s="668">
        <v>0.87889906926522798</v>
      </c>
      <c r="M184" s="668">
        <v>112.83</v>
      </c>
      <c r="N184" s="668">
        <v>531</v>
      </c>
      <c r="O184" s="668">
        <v>45249.479999999996</v>
      </c>
      <c r="P184" s="681">
        <v>0.84122851635701645</v>
      </c>
      <c r="Q184" s="669">
        <v>85.215593220338974</v>
      </c>
    </row>
    <row r="185" spans="1:17" ht="14.4" customHeight="1" x14ac:dyDescent="0.3">
      <c r="A185" s="664" t="s">
        <v>548</v>
      </c>
      <c r="B185" s="665" t="s">
        <v>5688</v>
      </c>
      <c r="C185" s="665" t="s">
        <v>5520</v>
      </c>
      <c r="D185" s="665" t="s">
        <v>5848</v>
      </c>
      <c r="E185" s="665" t="s">
        <v>1155</v>
      </c>
      <c r="F185" s="668"/>
      <c r="G185" s="668"/>
      <c r="H185" s="668"/>
      <c r="I185" s="668"/>
      <c r="J185" s="668">
        <v>2.6</v>
      </c>
      <c r="K185" s="668">
        <v>822.11</v>
      </c>
      <c r="L185" s="668"/>
      <c r="M185" s="668">
        <v>316.19615384615383</v>
      </c>
      <c r="N185" s="668"/>
      <c r="O185" s="668"/>
      <c r="P185" s="681"/>
      <c r="Q185" s="669"/>
    </row>
    <row r="186" spans="1:17" ht="14.4" customHeight="1" x14ac:dyDescent="0.3">
      <c r="A186" s="664" t="s">
        <v>548</v>
      </c>
      <c r="B186" s="665" t="s">
        <v>5688</v>
      </c>
      <c r="C186" s="665" t="s">
        <v>5520</v>
      </c>
      <c r="D186" s="665" t="s">
        <v>5849</v>
      </c>
      <c r="E186" s="665" t="s">
        <v>5850</v>
      </c>
      <c r="F186" s="668"/>
      <c r="G186" s="668"/>
      <c r="H186" s="668"/>
      <c r="I186" s="668"/>
      <c r="J186" s="668">
        <v>6</v>
      </c>
      <c r="K186" s="668">
        <v>482.58</v>
      </c>
      <c r="L186" s="668"/>
      <c r="M186" s="668">
        <v>80.429999999999993</v>
      </c>
      <c r="N186" s="668"/>
      <c r="O186" s="668"/>
      <c r="P186" s="681"/>
      <c r="Q186" s="669"/>
    </row>
    <row r="187" spans="1:17" ht="14.4" customHeight="1" x14ac:dyDescent="0.3">
      <c r="A187" s="664" t="s">
        <v>548</v>
      </c>
      <c r="B187" s="665" t="s">
        <v>5688</v>
      </c>
      <c r="C187" s="665" t="s">
        <v>5520</v>
      </c>
      <c r="D187" s="665" t="s">
        <v>5851</v>
      </c>
      <c r="E187" s="665" t="s">
        <v>1387</v>
      </c>
      <c r="F187" s="668">
        <v>585</v>
      </c>
      <c r="G187" s="668">
        <v>35714.25</v>
      </c>
      <c r="H187" s="668">
        <v>1</v>
      </c>
      <c r="I187" s="668">
        <v>61.05</v>
      </c>
      <c r="J187" s="668">
        <v>505</v>
      </c>
      <c r="K187" s="668">
        <v>29492</v>
      </c>
      <c r="L187" s="668">
        <v>0.82577682577682576</v>
      </c>
      <c r="M187" s="668">
        <v>58.4</v>
      </c>
      <c r="N187" s="668">
        <v>257</v>
      </c>
      <c r="O187" s="668">
        <v>15008.8</v>
      </c>
      <c r="P187" s="681">
        <v>0.42024682024682025</v>
      </c>
      <c r="Q187" s="669">
        <v>58.4</v>
      </c>
    </row>
    <row r="188" spans="1:17" ht="14.4" customHeight="1" x14ac:dyDescent="0.3">
      <c r="A188" s="664" t="s">
        <v>548</v>
      </c>
      <c r="B188" s="665" t="s">
        <v>5688</v>
      </c>
      <c r="C188" s="665" t="s">
        <v>5520</v>
      </c>
      <c r="D188" s="665" t="s">
        <v>5852</v>
      </c>
      <c r="E188" s="665" t="s">
        <v>5853</v>
      </c>
      <c r="F188" s="668"/>
      <c r="G188" s="668"/>
      <c r="H188" s="668"/>
      <c r="I188" s="668"/>
      <c r="J188" s="668"/>
      <c r="K188" s="668"/>
      <c r="L188" s="668"/>
      <c r="M188" s="668"/>
      <c r="N188" s="668">
        <v>13.5</v>
      </c>
      <c r="O188" s="668">
        <v>9345.9</v>
      </c>
      <c r="P188" s="681"/>
      <c r="Q188" s="669">
        <v>692.28888888888889</v>
      </c>
    </row>
    <row r="189" spans="1:17" ht="14.4" customHeight="1" x14ac:dyDescent="0.3">
      <c r="A189" s="664" t="s">
        <v>548</v>
      </c>
      <c r="B189" s="665" t="s">
        <v>5688</v>
      </c>
      <c r="C189" s="665" t="s">
        <v>5520</v>
      </c>
      <c r="D189" s="665" t="s">
        <v>5523</v>
      </c>
      <c r="E189" s="665" t="s">
        <v>5524</v>
      </c>
      <c r="F189" s="668">
        <v>1</v>
      </c>
      <c r="G189" s="668">
        <v>1157.1099999999999</v>
      </c>
      <c r="H189" s="668">
        <v>1</v>
      </c>
      <c r="I189" s="668">
        <v>1157.1099999999999</v>
      </c>
      <c r="J189" s="668">
        <v>4</v>
      </c>
      <c r="K189" s="668">
        <v>4427.2</v>
      </c>
      <c r="L189" s="668">
        <v>3.8260839505319288</v>
      </c>
      <c r="M189" s="668">
        <v>1106.8</v>
      </c>
      <c r="N189" s="668"/>
      <c r="O189" s="668"/>
      <c r="P189" s="681"/>
      <c r="Q189" s="669"/>
    </row>
    <row r="190" spans="1:17" ht="14.4" customHeight="1" x14ac:dyDescent="0.3">
      <c r="A190" s="664" t="s">
        <v>548</v>
      </c>
      <c r="B190" s="665" t="s">
        <v>5688</v>
      </c>
      <c r="C190" s="665" t="s">
        <v>5520</v>
      </c>
      <c r="D190" s="665" t="s">
        <v>5854</v>
      </c>
      <c r="E190" s="665" t="s">
        <v>5855</v>
      </c>
      <c r="F190" s="668">
        <v>0.9</v>
      </c>
      <c r="G190" s="668">
        <v>12238.92</v>
      </c>
      <c r="H190" s="668">
        <v>1</v>
      </c>
      <c r="I190" s="668">
        <v>13598.8</v>
      </c>
      <c r="J190" s="668">
        <v>4.0999999999999996</v>
      </c>
      <c r="K190" s="668">
        <v>49254.94</v>
      </c>
      <c r="L190" s="668">
        <v>4.0244515038908659</v>
      </c>
      <c r="M190" s="668">
        <v>12013.400000000001</v>
      </c>
      <c r="N190" s="668"/>
      <c r="O190" s="668"/>
      <c r="P190" s="681"/>
      <c r="Q190" s="669"/>
    </row>
    <row r="191" spans="1:17" ht="14.4" customHeight="1" x14ac:dyDescent="0.3">
      <c r="A191" s="664" t="s">
        <v>548</v>
      </c>
      <c r="B191" s="665" t="s">
        <v>5688</v>
      </c>
      <c r="C191" s="665" t="s">
        <v>5520</v>
      </c>
      <c r="D191" s="665" t="s">
        <v>5856</v>
      </c>
      <c r="E191" s="665" t="s">
        <v>5857</v>
      </c>
      <c r="F191" s="668">
        <v>1</v>
      </c>
      <c r="G191" s="668">
        <v>40.36</v>
      </c>
      <c r="H191" s="668">
        <v>1</v>
      </c>
      <c r="I191" s="668">
        <v>40.36</v>
      </c>
      <c r="J191" s="668">
        <v>36</v>
      </c>
      <c r="K191" s="668">
        <v>1389.96</v>
      </c>
      <c r="L191" s="668">
        <v>34.4390485629336</v>
      </c>
      <c r="M191" s="668">
        <v>38.61</v>
      </c>
      <c r="N191" s="668">
        <v>20</v>
      </c>
      <c r="O191" s="668">
        <v>772.2</v>
      </c>
      <c r="P191" s="681">
        <v>19.132804757185333</v>
      </c>
      <c r="Q191" s="669">
        <v>38.61</v>
      </c>
    </row>
    <row r="192" spans="1:17" ht="14.4" customHeight="1" x14ac:dyDescent="0.3">
      <c r="A192" s="664" t="s">
        <v>548</v>
      </c>
      <c r="B192" s="665" t="s">
        <v>5688</v>
      </c>
      <c r="C192" s="665" t="s">
        <v>5520</v>
      </c>
      <c r="D192" s="665" t="s">
        <v>5858</v>
      </c>
      <c r="E192" s="665" t="s">
        <v>5859</v>
      </c>
      <c r="F192" s="668">
        <v>62.800000000000004</v>
      </c>
      <c r="G192" s="668">
        <v>25383.760000000002</v>
      </c>
      <c r="H192" s="668">
        <v>1</v>
      </c>
      <c r="I192" s="668">
        <v>404.2</v>
      </c>
      <c r="J192" s="668">
        <v>60.900000000000006</v>
      </c>
      <c r="K192" s="668">
        <v>23543.969999999998</v>
      </c>
      <c r="L192" s="668">
        <v>0.92752098191914811</v>
      </c>
      <c r="M192" s="668">
        <v>386.60049261083736</v>
      </c>
      <c r="N192" s="668">
        <v>58.699999999999996</v>
      </c>
      <c r="O192" s="668">
        <v>22693.42</v>
      </c>
      <c r="P192" s="681">
        <v>0.89401333766155988</v>
      </c>
      <c r="Q192" s="669">
        <v>386.6</v>
      </c>
    </row>
    <row r="193" spans="1:17" ht="14.4" customHeight="1" x14ac:dyDescent="0.3">
      <c r="A193" s="664" t="s">
        <v>548</v>
      </c>
      <c r="B193" s="665" t="s">
        <v>5688</v>
      </c>
      <c r="C193" s="665" t="s">
        <v>5520</v>
      </c>
      <c r="D193" s="665" t="s">
        <v>5860</v>
      </c>
      <c r="E193" s="665" t="s">
        <v>5861</v>
      </c>
      <c r="F193" s="668"/>
      <c r="G193" s="668"/>
      <c r="H193" s="668"/>
      <c r="I193" s="668"/>
      <c r="J193" s="668">
        <v>1</v>
      </c>
      <c r="K193" s="668">
        <v>17279.77</v>
      </c>
      <c r="L193" s="668"/>
      <c r="M193" s="668">
        <v>17279.77</v>
      </c>
      <c r="N193" s="668"/>
      <c r="O193" s="668"/>
      <c r="P193" s="681"/>
      <c r="Q193" s="669"/>
    </row>
    <row r="194" spans="1:17" ht="14.4" customHeight="1" x14ac:dyDescent="0.3">
      <c r="A194" s="664" t="s">
        <v>548</v>
      </c>
      <c r="B194" s="665" t="s">
        <v>5688</v>
      </c>
      <c r="C194" s="665" t="s">
        <v>5520</v>
      </c>
      <c r="D194" s="665" t="s">
        <v>5862</v>
      </c>
      <c r="E194" s="665" t="s">
        <v>5863</v>
      </c>
      <c r="F194" s="668">
        <v>20</v>
      </c>
      <c r="G194" s="668">
        <v>950</v>
      </c>
      <c r="H194" s="668">
        <v>1</v>
      </c>
      <c r="I194" s="668">
        <v>47.5</v>
      </c>
      <c r="J194" s="668"/>
      <c r="K194" s="668"/>
      <c r="L194" s="668"/>
      <c r="M194" s="668"/>
      <c r="N194" s="668"/>
      <c r="O194" s="668"/>
      <c r="P194" s="681"/>
      <c r="Q194" s="669"/>
    </row>
    <row r="195" spans="1:17" ht="14.4" customHeight="1" x14ac:dyDescent="0.3">
      <c r="A195" s="664" t="s">
        <v>548</v>
      </c>
      <c r="B195" s="665" t="s">
        <v>5688</v>
      </c>
      <c r="C195" s="665" t="s">
        <v>5520</v>
      </c>
      <c r="D195" s="665" t="s">
        <v>5864</v>
      </c>
      <c r="E195" s="665" t="s">
        <v>1375</v>
      </c>
      <c r="F195" s="668">
        <v>6</v>
      </c>
      <c r="G195" s="668">
        <v>484.38</v>
      </c>
      <c r="H195" s="668">
        <v>1</v>
      </c>
      <c r="I195" s="668">
        <v>80.73</v>
      </c>
      <c r="J195" s="668"/>
      <c r="K195" s="668"/>
      <c r="L195" s="668"/>
      <c r="M195" s="668"/>
      <c r="N195" s="668">
        <v>7</v>
      </c>
      <c r="O195" s="668">
        <v>540.54</v>
      </c>
      <c r="P195" s="681">
        <v>1.1159420289855071</v>
      </c>
      <c r="Q195" s="669">
        <v>77.22</v>
      </c>
    </row>
    <row r="196" spans="1:17" ht="14.4" customHeight="1" x14ac:dyDescent="0.3">
      <c r="A196" s="664" t="s">
        <v>548</v>
      </c>
      <c r="B196" s="665" t="s">
        <v>5688</v>
      </c>
      <c r="C196" s="665" t="s">
        <v>5520</v>
      </c>
      <c r="D196" s="665" t="s">
        <v>5865</v>
      </c>
      <c r="E196" s="665" t="s">
        <v>5866</v>
      </c>
      <c r="F196" s="668"/>
      <c r="G196" s="668"/>
      <c r="H196" s="668"/>
      <c r="I196" s="668"/>
      <c r="J196" s="668">
        <v>0.4</v>
      </c>
      <c r="K196" s="668">
        <v>108.06</v>
      </c>
      <c r="L196" s="668"/>
      <c r="M196" s="668">
        <v>270.14999999999998</v>
      </c>
      <c r="N196" s="668"/>
      <c r="O196" s="668"/>
      <c r="P196" s="681"/>
      <c r="Q196" s="669"/>
    </row>
    <row r="197" spans="1:17" ht="14.4" customHeight="1" x14ac:dyDescent="0.3">
      <c r="A197" s="664" t="s">
        <v>548</v>
      </c>
      <c r="B197" s="665" t="s">
        <v>5688</v>
      </c>
      <c r="C197" s="665" t="s">
        <v>5520</v>
      </c>
      <c r="D197" s="665" t="s">
        <v>5867</v>
      </c>
      <c r="E197" s="665" t="s">
        <v>2283</v>
      </c>
      <c r="F197" s="668">
        <v>59.900000000000006</v>
      </c>
      <c r="G197" s="668">
        <v>22747.02</v>
      </c>
      <c r="H197" s="668">
        <v>1</v>
      </c>
      <c r="I197" s="668">
        <v>379.74991652754591</v>
      </c>
      <c r="J197" s="668">
        <v>64.2</v>
      </c>
      <c r="K197" s="668">
        <v>23320.65</v>
      </c>
      <c r="L197" s="668">
        <v>1.025217808750333</v>
      </c>
      <c r="M197" s="668">
        <v>363.25</v>
      </c>
      <c r="N197" s="668">
        <v>81.7</v>
      </c>
      <c r="O197" s="668">
        <v>22199.25</v>
      </c>
      <c r="P197" s="681">
        <v>0.97591904346151714</v>
      </c>
      <c r="Q197" s="669">
        <v>271.71664626682985</v>
      </c>
    </row>
    <row r="198" spans="1:17" ht="14.4" customHeight="1" x14ac:dyDescent="0.3">
      <c r="A198" s="664" t="s">
        <v>548</v>
      </c>
      <c r="B198" s="665" t="s">
        <v>5688</v>
      </c>
      <c r="C198" s="665" t="s">
        <v>5520</v>
      </c>
      <c r="D198" s="665" t="s">
        <v>5868</v>
      </c>
      <c r="E198" s="665" t="s">
        <v>5869</v>
      </c>
      <c r="F198" s="668">
        <v>1</v>
      </c>
      <c r="G198" s="668">
        <v>62.71</v>
      </c>
      <c r="H198" s="668">
        <v>1</v>
      </c>
      <c r="I198" s="668">
        <v>62.71</v>
      </c>
      <c r="J198" s="668"/>
      <c r="K198" s="668"/>
      <c r="L198" s="668"/>
      <c r="M198" s="668"/>
      <c r="N198" s="668"/>
      <c r="O198" s="668"/>
      <c r="P198" s="681"/>
      <c r="Q198" s="669"/>
    </row>
    <row r="199" spans="1:17" ht="14.4" customHeight="1" x14ac:dyDescent="0.3">
      <c r="A199" s="664" t="s">
        <v>548</v>
      </c>
      <c r="B199" s="665" t="s">
        <v>5688</v>
      </c>
      <c r="C199" s="665" t="s">
        <v>5520</v>
      </c>
      <c r="D199" s="665" t="s">
        <v>5870</v>
      </c>
      <c r="E199" s="665" t="s">
        <v>5871</v>
      </c>
      <c r="F199" s="668"/>
      <c r="G199" s="668"/>
      <c r="H199" s="668"/>
      <c r="I199" s="668"/>
      <c r="J199" s="668">
        <v>20</v>
      </c>
      <c r="K199" s="668">
        <v>2629.6</v>
      </c>
      <c r="L199" s="668"/>
      <c r="M199" s="668">
        <v>131.47999999999999</v>
      </c>
      <c r="N199" s="668"/>
      <c r="O199" s="668"/>
      <c r="P199" s="681"/>
      <c r="Q199" s="669"/>
    </row>
    <row r="200" spans="1:17" ht="14.4" customHeight="1" x14ac:dyDescent="0.3">
      <c r="A200" s="664" t="s">
        <v>548</v>
      </c>
      <c r="B200" s="665" t="s">
        <v>5688</v>
      </c>
      <c r="C200" s="665" t="s">
        <v>5520</v>
      </c>
      <c r="D200" s="665" t="s">
        <v>5872</v>
      </c>
      <c r="E200" s="665" t="s">
        <v>5873</v>
      </c>
      <c r="F200" s="668">
        <v>15</v>
      </c>
      <c r="G200" s="668">
        <v>977.49</v>
      </c>
      <c r="H200" s="668">
        <v>1</v>
      </c>
      <c r="I200" s="668">
        <v>65.165999999999997</v>
      </c>
      <c r="J200" s="668">
        <v>76</v>
      </c>
      <c r="K200" s="668">
        <v>3209.2</v>
      </c>
      <c r="L200" s="668">
        <v>3.2831026404362191</v>
      </c>
      <c r="M200" s="668">
        <v>42.226315789473681</v>
      </c>
      <c r="N200" s="668">
        <v>11</v>
      </c>
      <c r="O200" s="668">
        <v>749.32</v>
      </c>
      <c r="P200" s="681">
        <v>0.7665756171418634</v>
      </c>
      <c r="Q200" s="669">
        <v>68.12</v>
      </c>
    </row>
    <row r="201" spans="1:17" ht="14.4" customHeight="1" x14ac:dyDescent="0.3">
      <c r="A201" s="664" t="s">
        <v>548</v>
      </c>
      <c r="B201" s="665" t="s">
        <v>5688</v>
      </c>
      <c r="C201" s="665" t="s">
        <v>5520</v>
      </c>
      <c r="D201" s="665" t="s">
        <v>5874</v>
      </c>
      <c r="E201" s="665"/>
      <c r="F201" s="668"/>
      <c r="G201" s="668"/>
      <c r="H201" s="668"/>
      <c r="I201" s="668"/>
      <c r="J201" s="668">
        <v>23</v>
      </c>
      <c r="K201" s="668">
        <v>1512.25</v>
      </c>
      <c r="L201" s="668"/>
      <c r="M201" s="668">
        <v>65.75</v>
      </c>
      <c r="N201" s="668"/>
      <c r="O201" s="668"/>
      <c r="P201" s="681"/>
      <c r="Q201" s="669"/>
    </row>
    <row r="202" spans="1:17" ht="14.4" customHeight="1" x14ac:dyDescent="0.3">
      <c r="A202" s="664" t="s">
        <v>548</v>
      </c>
      <c r="B202" s="665" t="s">
        <v>5688</v>
      </c>
      <c r="C202" s="665" t="s">
        <v>5520</v>
      </c>
      <c r="D202" s="665" t="s">
        <v>5875</v>
      </c>
      <c r="E202" s="665"/>
      <c r="F202" s="668">
        <v>1</v>
      </c>
      <c r="G202" s="668">
        <v>379.75</v>
      </c>
      <c r="H202" s="668">
        <v>1</v>
      </c>
      <c r="I202" s="668">
        <v>379.75</v>
      </c>
      <c r="J202" s="668"/>
      <c r="K202" s="668"/>
      <c r="L202" s="668"/>
      <c r="M202" s="668"/>
      <c r="N202" s="668"/>
      <c r="O202" s="668"/>
      <c r="P202" s="681"/>
      <c r="Q202" s="669"/>
    </row>
    <row r="203" spans="1:17" ht="14.4" customHeight="1" x14ac:dyDescent="0.3">
      <c r="A203" s="664" t="s">
        <v>548</v>
      </c>
      <c r="B203" s="665" t="s">
        <v>5688</v>
      </c>
      <c r="C203" s="665" t="s">
        <v>5520</v>
      </c>
      <c r="D203" s="665" t="s">
        <v>5876</v>
      </c>
      <c r="E203" s="665" t="s">
        <v>5877</v>
      </c>
      <c r="F203" s="668">
        <v>127</v>
      </c>
      <c r="G203" s="668">
        <v>29103.32</v>
      </c>
      <c r="H203" s="668">
        <v>1</v>
      </c>
      <c r="I203" s="668">
        <v>229.16</v>
      </c>
      <c r="J203" s="668">
        <v>16</v>
      </c>
      <c r="K203" s="668">
        <v>3606.8</v>
      </c>
      <c r="L203" s="668">
        <v>0.12393087798917787</v>
      </c>
      <c r="M203" s="668">
        <v>225.42500000000001</v>
      </c>
      <c r="N203" s="668"/>
      <c r="O203" s="668"/>
      <c r="P203" s="681"/>
      <c r="Q203" s="669"/>
    </row>
    <row r="204" spans="1:17" ht="14.4" customHeight="1" x14ac:dyDescent="0.3">
      <c r="A204" s="664" t="s">
        <v>548</v>
      </c>
      <c r="B204" s="665" t="s">
        <v>5688</v>
      </c>
      <c r="C204" s="665" t="s">
        <v>5520</v>
      </c>
      <c r="D204" s="665" t="s">
        <v>5878</v>
      </c>
      <c r="E204" s="665" t="s">
        <v>5879</v>
      </c>
      <c r="F204" s="668"/>
      <c r="G204" s="668"/>
      <c r="H204" s="668"/>
      <c r="I204" s="668"/>
      <c r="J204" s="668">
        <v>21</v>
      </c>
      <c r="K204" s="668">
        <v>1380.75</v>
      </c>
      <c r="L204" s="668"/>
      <c r="M204" s="668">
        <v>65.75</v>
      </c>
      <c r="N204" s="668"/>
      <c r="O204" s="668"/>
      <c r="P204" s="681"/>
      <c r="Q204" s="669"/>
    </row>
    <row r="205" spans="1:17" ht="14.4" customHeight="1" x14ac:dyDescent="0.3">
      <c r="A205" s="664" t="s">
        <v>548</v>
      </c>
      <c r="B205" s="665" t="s">
        <v>5688</v>
      </c>
      <c r="C205" s="665" t="s">
        <v>5520</v>
      </c>
      <c r="D205" s="665" t="s">
        <v>5880</v>
      </c>
      <c r="E205" s="665" t="s">
        <v>5881</v>
      </c>
      <c r="F205" s="668">
        <v>5.7</v>
      </c>
      <c r="G205" s="668">
        <v>552.33000000000004</v>
      </c>
      <c r="H205" s="668">
        <v>1</v>
      </c>
      <c r="I205" s="668">
        <v>96.9</v>
      </c>
      <c r="J205" s="668">
        <v>1.1000000000000001</v>
      </c>
      <c r="K205" s="668">
        <v>101.97</v>
      </c>
      <c r="L205" s="668">
        <v>0.18461789147792079</v>
      </c>
      <c r="M205" s="668">
        <v>92.699999999999989</v>
      </c>
      <c r="N205" s="668">
        <v>1.4</v>
      </c>
      <c r="O205" s="668">
        <v>110.32</v>
      </c>
      <c r="P205" s="681">
        <v>0.19973566527257253</v>
      </c>
      <c r="Q205" s="669">
        <v>78.8</v>
      </c>
    </row>
    <row r="206" spans="1:17" ht="14.4" customHeight="1" x14ac:dyDescent="0.3">
      <c r="A206" s="664" t="s">
        <v>548</v>
      </c>
      <c r="B206" s="665" t="s">
        <v>5688</v>
      </c>
      <c r="C206" s="665" t="s">
        <v>5520</v>
      </c>
      <c r="D206" s="665" t="s">
        <v>5882</v>
      </c>
      <c r="E206" s="665" t="s">
        <v>5883</v>
      </c>
      <c r="F206" s="668">
        <v>95</v>
      </c>
      <c r="G206" s="668">
        <v>6080</v>
      </c>
      <c r="H206" s="668">
        <v>1</v>
      </c>
      <c r="I206" s="668">
        <v>64</v>
      </c>
      <c r="J206" s="668">
        <v>38</v>
      </c>
      <c r="K206" s="668">
        <v>2591.9</v>
      </c>
      <c r="L206" s="668">
        <v>0.42629934210526316</v>
      </c>
      <c r="M206" s="668">
        <v>68.207894736842107</v>
      </c>
      <c r="N206" s="668"/>
      <c r="O206" s="668"/>
      <c r="P206" s="681"/>
      <c r="Q206" s="669"/>
    </row>
    <row r="207" spans="1:17" ht="14.4" customHeight="1" x14ac:dyDescent="0.3">
      <c r="A207" s="664" t="s">
        <v>548</v>
      </c>
      <c r="B207" s="665" t="s">
        <v>5688</v>
      </c>
      <c r="C207" s="665" t="s">
        <v>5520</v>
      </c>
      <c r="D207" s="665" t="s">
        <v>5884</v>
      </c>
      <c r="E207" s="665" t="s">
        <v>5885</v>
      </c>
      <c r="F207" s="668">
        <v>2</v>
      </c>
      <c r="G207" s="668">
        <v>1659</v>
      </c>
      <c r="H207" s="668">
        <v>1</v>
      </c>
      <c r="I207" s="668">
        <v>829.5</v>
      </c>
      <c r="J207" s="668"/>
      <c r="K207" s="668"/>
      <c r="L207" s="668"/>
      <c r="M207" s="668"/>
      <c r="N207" s="668"/>
      <c r="O207" s="668"/>
      <c r="P207" s="681"/>
      <c r="Q207" s="669"/>
    </row>
    <row r="208" spans="1:17" ht="14.4" customHeight="1" x14ac:dyDescent="0.3">
      <c r="A208" s="664" t="s">
        <v>548</v>
      </c>
      <c r="B208" s="665" t="s">
        <v>5688</v>
      </c>
      <c r="C208" s="665" t="s">
        <v>5520</v>
      </c>
      <c r="D208" s="665" t="s">
        <v>5886</v>
      </c>
      <c r="E208" s="665" t="s">
        <v>5887</v>
      </c>
      <c r="F208" s="668"/>
      <c r="G208" s="668"/>
      <c r="H208" s="668"/>
      <c r="I208" s="668"/>
      <c r="J208" s="668"/>
      <c r="K208" s="668"/>
      <c r="L208" s="668"/>
      <c r="M208" s="668"/>
      <c r="N208" s="668">
        <v>2.5</v>
      </c>
      <c r="O208" s="668">
        <v>1999.41</v>
      </c>
      <c r="P208" s="681"/>
      <c r="Q208" s="669">
        <v>799.76400000000001</v>
      </c>
    </row>
    <row r="209" spans="1:17" ht="14.4" customHeight="1" x14ac:dyDescent="0.3">
      <c r="A209" s="664" t="s">
        <v>548</v>
      </c>
      <c r="B209" s="665" t="s">
        <v>5688</v>
      </c>
      <c r="C209" s="665" t="s">
        <v>5520</v>
      </c>
      <c r="D209" s="665" t="s">
        <v>5888</v>
      </c>
      <c r="E209" s="665" t="s">
        <v>5889</v>
      </c>
      <c r="F209" s="668">
        <v>0.1</v>
      </c>
      <c r="G209" s="668">
        <v>165.15</v>
      </c>
      <c r="H209" s="668">
        <v>1</v>
      </c>
      <c r="I209" s="668">
        <v>1651.5</v>
      </c>
      <c r="J209" s="668"/>
      <c r="K209" s="668"/>
      <c r="L209" s="668"/>
      <c r="M209" s="668"/>
      <c r="N209" s="668"/>
      <c r="O209" s="668"/>
      <c r="P209" s="681"/>
      <c r="Q209" s="669"/>
    </row>
    <row r="210" spans="1:17" ht="14.4" customHeight="1" x14ac:dyDescent="0.3">
      <c r="A210" s="664" t="s">
        <v>548</v>
      </c>
      <c r="B210" s="665" t="s">
        <v>5688</v>
      </c>
      <c r="C210" s="665" t="s">
        <v>5520</v>
      </c>
      <c r="D210" s="665" t="s">
        <v>5890</v>
      </c>
      <c r="E210" s="665" t="s">
        <v>5891</v>
      </c>
      <c r="F210" s="668">
        <v>7.6000000000000005</v>
      </c>
      <c r="G210" s="668">
        <v>29836.84</v>
      </c>
      <c r="H210" s="668">
        <v>1</v>
      </c>
      <c r="I210" s="668">
        <v>3925.8999999999996</v>
      </c>
      <c r="J210" s="668"/>
      <c r="K210" s="668"/>
      <c r="L210" s="668"/>
      <c r="M210" s="668"/>
      <c r="N210" s="668">
        <v>1.9</v>
      </c>
      <c r="O210" s="668">
        <v>6201.1</v>
      </c>
      <c r="P210" s="681">
        <v>0.20783367139415571</v>
      </c>
      <c r="Q210" s="669">
        <v>3263.7368421052633</v>
      </c>
    </row>
    <row r="211" spans="1:17" ht="14.4" customHeight="1" x14ac:dyDescent="0.3">
      <c r="A211" s="664" t="s">
        <v>548</v>
      </c>
      <c r="B211" s="665" t="s">
        <v>5688</v>
      </c>
      <c r="C211" s="665" t="s">
        <v>5520</v>
      </c>
      <c r="D211" s="665" t="s">
        <v>5892</v>
      </c>
      <c r="E211" s="665" t="s">
        <v>5893</v>
      </c>
      <c r="F211" s="668"/>
      <c r="G211" s="668"/>
      <c r="H211" s="668"/>
      <c r="I211" s="668"/>
      <c r="J211" s="668"/>
      <c r="K211" s="668"/>
      <c r="L211" s="668"/>
      <c r="M211" s="668"/>
      <c r="N211" s="668">
        <v>51</v>
      </c>
      <c r="O211" s="668">
        <v>5589.5999999999995</v>
      </c>
      <c r="P211" s="681"/>
      <c r="Q211" s="669">
        <v>109.6</v>
      </c>
    </row>
    <row r="212" spans="1:17" ht="14.4" customHeight="1" x14ac:dyDescent="0.3">
      <c r="A212" s="664" t="s">
        <v>548</v>
      </c>
      <c r="B212" s="665" t="s">
        <v>5688</v>
      </c>
      <c r="C212" s="665" t="s">
        <v>5520</v>
      </c>
      <c r="D212" s="665" t="s">
        <v>5894</v>
      </c>
      <c r="E212" s="665" t="s">
        <v>5895</v>
      </c>
      <c r="F212" s="668">
        <v>2.4</v>
      </c>
      <c r="G212" s="668">
        <v>2590.35</v>
      </c>
      <c r="H212" s="668">
        <v>1</v>
      </c>
      <c r="I212" s="668">
        <v>1079.3125</v>
      </c>
      <c r="J212" s="668"/>
      <c r="K212" s="668"/>
      <c r="L212" s="668"/>
      <c r="M212" s="668"/>
      <c r="N212" s="668"/>
      <c r="O212" s="668"/>
      <c r="P212" s="681"/>
      <c r="Q212" s="669"/>
    </row>
    <row r="213" spans="1:17" ht="14.4" customHeight="1" x14ac:dyDescent="0.3">
      <c r="A213" s="664" t="s">
        <v>548</v>
      </c>
      <c r="B213" s="665" t="s">
        <v>5688</v>
      </c>
      <c r="C213" s="665" t="s">
        <v>5520</v>
      </c>
      <c r="D213" s="665" t="s">
        <v>5896</v>
      </c>
      <c r="E213" s="665" t="s">
        <v>1457</v>
      </c>
      <c r="F213" s="668">
        <v>5.9</v>
      </c>
      <c r="G213" s="668">
        <v>4762.87</v>
      </c>
      <c r="H213" s="668">
        <v>1</v>
      </c>
      <c r="I213" s="668">
        <v>807.26610169491516</v>
      </c>
      <c r="J213" s="668">
        <v>4.9000000000000004</v>
      </c>
      <c r="K213" s="668">
        <v>3783.51</v>
      </c>
      <c r="L213" s="668">
        <v>0.79437607996859039</v>
      </c>
      <c r="M213" s="668">
        <v>772.14489795918371</v>
      </c>
      <c r="N213" s="668">
        <v>2.5</v>
      </c>
      <c r="O213" s="668">
        <v>1930.39</v>
      </c>
      <c r="P213" s="681">
        <v>0.40529974574153821</v>
      </c>
      <c r="Q213" s="669">
        <v>772.15600000000006</v>
      </c>
    </row>
    <row r="214" spans="1:17" ht="14.4" customHeight="1" x14ac:dyDescent="0.3">
      <c r="A214" s="664" t="s">
        <v>548</v>
      </c>
      <c r="B214" s="665" t="s">
        <v>5688</v>
      </c>
      <c r="C214" s="665" t="s">
        <v>5520</v>
      </c>
      <c r="D214" s="665" t="s">
        <v>5897</v>
      </c>
      <c r="E214" s="665" t="s">
        <v>5898</v>
      </c>
      <c r="F214" s="668">
        <v>13.2</v>
      </c>
      <c r="G214" s="668">
        <v>47890.2</v>
      </c>
      <c r="H214" s="668">
        <v>1</v>
      </c>
      <c r="I214" s="668">
        <v>3628.0454545454545</v>
      </c>
      <c r="J214" s="668">
        <v>11.639999999999999</v>
      </c>
      <c r="K214" s="668">
        <v>33117.229999999996</v>
      </c>
      <c r="L214" s="668">
        <v>0.69152415316703619</v>
      </c>
      <c r="M214" s="668">
        <v>2845.1228522336769</v>
      </c>
      <c r="N214" s="668">
        <v>1.3199999999999998</v>
      </c>
      <c r="O214" s="668">
        <v>3673.02</v>
      </c>
      <c r="P214" s="681">
        <v>7.6696693686808579E-2</v>
      </c>
      <c r="Q214" s="669">
        <v>2782.5909090909095</v>
      </c>
    </row>
    <row r="215" spans="1:17" ht="14.4" customHeight="1" x14ac:dyDescent="0.3">
      <c r="A215" s="664" t="s">
        <v>548</v>
      </c>
      <c r="B215" s="665" t="s">
        <v>5688</v>
      </c>
      <c r="C215" s="665" t="s">
        <v>5520</v>
      </c>
      <c r="D215" s="665" t="s">
        <v>5899</v>
      </c>
      <c r="E215" s="665" t="s">
        <v>5900</v>
      </c>
      <c r="F215" s="668">
        <v>4.8</v>
      </c>
      <c r="G215" s="668">
        <v>2328</v>
      </c>
      <c r="H215" s="668">
        <v>1</v>
      </c>
      <c r="I215" s="668">
        <v>485</v>
      </c>
      <c r="J215" s="668"/>
      <c r="K215" s="668"/>
      <c r="L215" s="668"/>
      <c r="M215" s="668"/>
      <c r="N215" s="668"/>
      <c r="O215" s="668"/>
      <c r="P215" s="681"/>
      <c r="Q215" s="669"/>
    </row>
    <row r="216" spans="1:17" ht="14.4" customHeight="1" x14ac:dyDescent="0.3">
      <c r="A216" s="664" t="s">
        <v>548</v>
      </c>
      <c r="B216" s="665" t="s">
        <v>5688</v>
      </c>
      <c r="C216" s="665" t="s">
        <v>5520</v>
      </c>
      <c r="D216" s="665" t="s">
        <v>5901</v>
      </c>
      <c r="E216" s="665" t="s">
        <v>5902</v>
      </c>
      <c r="F216" s="668">
        <v>1</v>
      </c>
      <c r="G216" s="668">
        <v>16231.54</v>
      </c>
      <c r="H216" s="668">
        <v>1</v>
      </c>
      <c r="I216" s="668">
        <v>16231.54</v>
      </c>
      <c r="J216" s="668"/>
      <c r="K216" s="668"/>
      <c r="L216" s="668"/>
      <c r="M216" s="668"/>
      <c r="N216" s="668"/>
      <c r="O216" s="668"/>
      <c r="P216" s="681"/>
      <c r="Q216" s="669"/>
    </row>
    <row r="217" spans="1:17" ht="14.4" customHeight="1" x14ac:dyDescent="0.3">
      <c r="A217" s="664" t="s">
        <v>548</v>
      </c>
      <c r="B217" s="665" t="s">
        <v>5688</v>
      </c>
      <c r="C217" s="665" t="s">
        <v>5520</v>
      </c>
      <c r="D217" s="665" t="s">
        <v>5903</v>
      </c>
      <c r="E217" s="665" t="s">
        <v>5902</v>
      </c>
      <c r="F217" s="668">
        <v>2</v>
      </c>
      <c r="G217" s="668">
        <v>16264.46</v>
      </c>
      <c r="H217" s="668">
        <v>1</v>
      </c>
      <c r="I217" s="668">
        <v>8132.23</v>
      </c>
      <c r="J217" s="668"/>
      <c r="K217" s="668"/>
      <c r="L217" s="668"/>
      <c r="M217" s="668"/>
      <c r="N217" s="668"/>
      <c r="O217" s="668"/>
      <c r="P217" s="681"/>
      <c r="Q217" s="669"/>
    </row>
    <row r="218" spans="1:17" ht="14.4" customHeight="1" x14ac:dyDescent="0.3">
      <c r="A218" s="664" t="s">
        <v>548</v>
      </c>
      <c r="B218" s="665" t="s">
        <v>5688</v>
      </c>
      <c r="C218" s="665" t="s">
        <v>5520</v>
      </c>
      <c r="D218" s="665" t="s">
        <v>5904</v>
      </c>
      <c r="E218" s="665" t="s">
        <v>5905</v>
      </c>
      <c r="F218" s="668">
        <v>48</v>
      </c>
      <c r="G218" s="668">
        <v>2404.3200000000002</v>
      </c>
      <c r="H218" s="668">
        <v>1</v>
      </c>
      <c r="I218" s="668">
        <v>50.09</v>
      </c>
      <c r="J218" s="668"/>
      <c r="K218" s="668"/>
      <c r="L218" s="668"/>
      <c r="M218" s="668"/>
      <c r="N218" s="668"/>
      <c r="O218" s="668"/>
      <c r="P218" s="681"/>
      <c r="Q218" s="669"/>
    </row>
    <row r="219" spans="1:17" ht="14.4" customHeight="1" x14ac:dyDescent="0.3">
      <c r="A219" s="664" t="s">
        <v>548</v>
      </c>
      <c r="B219" s="665" t="s">
        <v>5688</v>
      </c>
      <c r="C219" s="665" t="s">
        <v>5520</v>
      </c>
      <c r="D219" s="665" t="s">
        <v>5906</v>
      </c>
      <c r="E219" s="665"/>
      <c r="F219" s="668"/>
      <c r="G219" s="668"/>
      <c r="H219" s="668"/>
      <c r="I219" s="668"/>
      <c r="J219" s="668">
        <v>21</v>
      </c>
      <c r="K219" s="668">
        <v>954.03</v>
      </c>
      <c r="L219" s="668"/>
      <c r="M219" s="668">
        <v>45.43</v>
      </c>
      <c r="N219" s="668"/>
      <c r="O219" s="668"/>
      <c r="P219" s="681"/>
      <c r="Q219" s="669"/>
    </row>
    <row r="220" spans="1:17" ht="14.4" customHeight="1" x14ac:dyDescent="0.3">
      <c r="A220" s="664" t="s">
        <v>548</v>
      </c>
      <c r="B220" s="665" t="s">
        <v>5688</v>
      </c>
      <c r="C220" s="665" t="s">
        <v>5520</v>
      </c>
      <c r="D220" s="665" t="s">
        <v>5907</v>
      </c>
      <c r="E220" s="665" t="s">
        <v>5908</v>
      </c>
      <c r="F220" s="668"/>
      <c r="G220" s="668"/>
      <c r="H220" s="668"/>
      <c r="I220" s="668"/>
      <c r="J220" s="668"/>
      <c r="K220" s="668"/>
      <c r="L220" s="668"/>
      <c r="M220" s="668"/>
      <c r="N220" s="668">
        <v>6.5</v>
      </c>
      <c r="O220" s="668">
        <v>21214.260000000002</v>
      </c>
      <c r="P220" s="681"/>
      <c r="Q220" s="669">
        <v>3263.732307692308</v>
      </c>
    </row>
    <row r="221" spans="1:17" ht="14.4" customHeight="1" x14ac:dyDescent="0.3">
      <c r="A221" s="664" t="s">
        <v>548</v>
      </c>
      <c r="B221" s="665" t="s">
        <v>5688</v>
      </c>
      <c r="C221" s="665" t="s">
        <v>5520</v>
      </c>
      <c r="D221" s="665" t="s">
        <v>5909</v>
      </c>
      <c r="E221" s="665" t="s">
        <v>1448</v>
      </c>
      <c r="F221" s="668"/>
      <c r="G221" s="668"/>
      <c r="H221" s="668"/>
      <c r="I221" s="668"/>
      <c r="J221" s="668"/>
      <c r="K221" s="668"/>
      <c r="L221" s="668"/>
      <c r="M221" s="668"/>
      <c r="N221" s="668">
        <v>2.2000000000000002</v>
      </c>
      <c r="O221" s="668">
        <v>24846.47</v>
      </c>
      <c r="P221" s="681"/>
      <c r="Q221" s="669">
        <v>11293.85</v>
      </c>
    </row>
    <row r="222" spans="1:17" ht="14.4" customHeight="1" x14ac:dyDescent="0.3">
      <c r="A222" s="664" t="s">
        <v>548</v>
      </c>
      <c r="B222" s="665" t="s">
        <v>5688</v>
      </c>
      <c r="C222" s="665" t="s">
        <v>5910</v>
      </c>
      <c r="D222" s="665" t="s">
        <v>5911</v>
      </c>
      <c r="E222" s="665"/>
      <c r="F222" s="668"/>
      <c r="G222" s="668"/>
      <c r="H222" s="668"/>
      <c r="I222" s="668"/>
      <c r="J222" s="668">
        <v>2</v>
      </c>
      <c r="K222" s="668">
        <v>2431.6999999999998</v>
      </c>
      <c r="L222" s="668"/>
      <c r="M222" s="668">
        <v>1215.8499999999999</v>
      </c>
      <c r="N222" s="668">
        <v>2</v>
      </c>
      <c r="O222" s="668">
        <v>2613.84</v>
      </c>
      <c r="P222" s="681"/>
      <c r="Q222" s="669">
        <v>1306.92</v>
      </c>
    </row>
    <row r="223" spans="1:17" ht="14.4" customHeight="1" x14ac:dyDescent="0.3">
      <c r="A223" s="664" t="s">
        <v>548</v>
      </c>
      <c r="B223" s="665" t="s">
        <v>5688</v>
      </c>
      <c r="C223" s="665" t="s">
        <v>5910</v>
      </c>
      <c r="D223" s="665" t="s">
        <v>5912</v>
      </c>
      <c r="E223" s="665"/>
      <c r="F223" s="668">
        <v>39</v>
      </c>
      <c r="G223" s="668">
        <v>72757.62000000001</v>
      </c>
      <c r="H223" s="668">
        <v>1</v>
      </c>
      <c r="I223" s="668">
        <v>1865.5800000000002</v>
      </c>
      <c r="J223" s="668">
        <v>53</v>
      </c>
      <c r="K223" s="668">
        <v>98875.74</v>
      </c>
      <c r="L223" s="668">
        <v>1.3589743589743588</v>
      </c>
      <c r="M223" s="668">
        <v>1865.5800000000002</v>
      </c>
      <c r="N223" s="668">
        <v>64</v>
      </c>
      <c r="O223" s="668">
        <v>128384.4</v>
      </c>
      <c r="P223" s="681">
        <v>1.7645491977335155</v>
      </c>
      <c r="Q223" s="669">
        <v>2006.0062499999999</v>
      </c>
    </row>
    <row r="224" spans="1:17" ht="14.4" customHeight="1" x14ac:dyDescent="0.3">
      <c r="A224" s="664" t="s">
        <v>548</v>
      </c>
      <c r="B224" s="665" t="s">
        <v>5688</v>
      </c>
      <c r="C224" s="665" t="s">
        <v>5910</v>
      </c>
      <c r="D224" s="665" t="s">
        <v>5913</v>
      </c>
      <c r="E224" s="665"/>
      <c r="F224" s="668">
        <v>1</v>
      </c>
      <c r="G224" s="668">
        <v>2728.71</v>
      </c>
      <c r="H224" s="668">
        <v>1</v>
      </c>
      <c r="I224" s="668">
        <v>2728.71</v>
      </c>
      <c r="J224" s="668">
        <v>3</v>
      </c>
      <c r="K224" s="668">
        <v>8186.13</v>
      </c>
      <c r="L224" s="668">
        <v>3</v>
      </c>
      <c r="M224" s="668">
        <v>2728.71</v>
      </c>
      <c r="N224" s="668">
        <v>1</v>
      </c>
      <c r="O224" s="668">
        <v>2460.89</v>
      </c>
      <c r="P224" s="681">
        <v>0.90185105782585906</v>
      </c>
      <c r="Q224" s="669">
        <v>2460.89</v>
      </c>
    </row>
    <row r="225" spans="1:17" ht="14.4" customHeight="1" x14ac:dyDescent="0.3">
      <c r="A225" s="664" t="s">
        <v>548</v>
      </c>
      <c r="B225" s="665" t="s">
        <v>5688</v>
      </c>
      <c r="C225" s="665" t="s">
        <v>5910</v>
      </c>
      <c r="D225" s="665" t="s">
        <v>5914</v>
      </c>
      <c r="E225" s="665"/>
      <c r="F225" s="668"/>
      <c r="G225" s="668"/>
      <c r="H225" s="668"/>
      <c r="I225" s="668"/>
      <c r="J225" s="668">
        <v>5</v>
      </c>
      <c r="K225" s="668">
        <v>9327.9</v>
      </c>
      <c r="L225" s="668"/>
      <c r="M225" s="668">
        <v>1865.58</v>
      </c>
      <c r="N225" s="668"/>
      <c r="O225" s="668"/>
      <c r="P225" s="681"/>
      <c r="Q225" s="669"/>
    </row>
    <row r="226" spans="1:17" ht="14.4" customHeight="1" x14ac:dyDescent="0.3">
      <c r="A226" s="664" t="s">
        <v>548</v>
      </c>
      <c r="B226" s="665" t="s">
        <v>5688</v>
      </c>
      <c r="C226" s="665" t="s">
        <v>5910</v>
      </c>
      <c r="D226" s="665" t="s">
        <v>5915</v>
      </c>
      <c r="E226" s="665"/>
      <c r="F226" s="668"/>
      <c r="G226" s="668"/>
      <c r="H226" s="668"/>
      <c r="I226" s="668"/>
      <c r="J226" s="668">
        <v>4</v>
      </c>
      <c r="K226" s="668">
        <v>38744.400000000001</v>
      </c>
      <c r="L226" s="668"/>
      <c r="M226" s="668">
        <v>9686.1</v>
      </c>
      <c r="N226" s="668">
        <v>1</v>
      </c>
      <c r="O226" s="668">
        <v>9911.33</v>
      </c>
      <c r="P226" s="681"/>
      <c r="Q226" s="669">
        <v>9911.33</v>
      </c>
    </row>
    <row r="227" spans="1:17" ht="14.4" customHeight="1" x14ac:dyDescent="0.3">
      <c r="A227" s="664" t="s">
        <v>548</v>
      </c>
      <c r="B227" s="665" t="s">
        <v>5688</v>
      </c>
      <c r="C227" s="665" t="s">
        <v>5910</v>
      </c>
      <c r="D227" s="665" t="s">
        <v>5916</v>
      </c>
      <c r="E227" s="665"/>
      <c r="F227" s="668">
        <v>11</v>
      </c>
      <c r="G227" s="668">
        <v>10181.27</v>
      </c>
      <c r="H227" s="668">
        <v>1</v>
      </c>
      <c r="I227" s="668">
        <v>925.57</v>
      </c>
      <c r="J227" s="668">
        <v>35</v>
      </c>
      <c r="K227" s="668">
        <v>32394.949999999997</v>
      </c>
      <c r="L227" s="668">
        <v>3.1818181818181812</v>
      </c>
      <c r="M227" s="668">
        <v>925.56999999999994</v>
      </c>
      <c r="N227" s="668">
        <v>17</v>
      </c>
      <c r="O227" s="668">
        <v>18071.509999999998</v>
      </c>
      <c r="P227" s="681">
        <v>1.7749760098691025</v>
      </c>
      <c r="Q227" s="669">
        <v>1063.03</v>
      </c>
    </row>
    <row r="228" spans="1:17" ht="14.4" customHeight="1" x14ac:dyDescent="0.3">
      <c r="A228" s="664" t="s">
        <v>548</v>
      </c>
      <c r="B228" s="665" t="s">
        <v>5688</v>
      </c>
      <c r="C228" s="665" t="s">
        <v>5910</v>
      </c>
      <c r="D228" s="665" t="s">
        <v>5917</v>
      </c>
      <c r="E228" s="665"/>
      <c r="F228" s="668">
        <v>1</v>
      </c>
      <c r="G228" s="668">
        <v>238.68</v>
      </c>
      <c r="H228" s="668">
        <v>1</v>
      </c>
      <c r="I228" s="668">
        <v>238.68</v>
      </c>
      <c r="J228" s="668"/>
      <c r="K228" s="668"/>
      <c r="L228" s="668"/>
      <c r="M228" s="668"/>
      <c r="N228" s="668"/>
      <c r="O228" s="668"/>
      <c r="P228" s="681"/>
      <c r="Q228" s="669"/>
    </row>
    <row r="229" spans="1:17" ht="14.4" customHeight="1" x14ac:dyDescent="0.3">
      <c r="A229" s="664" t="s">
        <v>548</v>
      </c>
      <c r="B229" s="665" t="s">
        <v>5688</v>
      </c>
      <c r="C229" s="665" t="s">
        <v>5542</v>
      </c>
      <c r="D229" s="665" t="s">
        <v>5720</v>
      </c>
      <c r="E229" s="665" t="s">
        <v>5721</v>
      </c>
      <c r="F229" s="668">
        <v>385</v>
      </c>
      <c r="G229" s="668">
        <v>127042.3</v>
      </c>
      <c r="H229" s="668">
        <v>1</v>
      </c>
      <c r="I229" s="668">
        <v>329.98</v>
      </c>
      <c r="J229" s="668">
        <v>513</v>
      </c>
      <c r="K229" s="668">
        <v>169279.74000000002</v>
      </c>
      <c r="L229" s="668">
        <v>1.3324675324675326</v>
      </c>
      <c r="M229" s="668">
        <v>329.98</v>
      </c>
      <c r="N229" s="668">
        <v>467</v>
      </c>
      <c r="O229" s="668">
        <v>154100.65999999997</v>
      </c>
      <c r="P229" s="681">
        <v>1.2129870129870128</v>
      </c>
      <c r="Q229" s="669">
        <v>329.97999999999996</v>
      </c>
    </row>
    <row r="230" spans="1:17" ht="14.4" customHeight="1" x14ac:dyDescent="0.3">
      <c r="A230" s="664" t="s">
        <v>548</v>
      </c>
      <c r="B230" s="665" t="s">
        <v>5688</v>
      </c>
      <c r="C230" s="665" t="s">
        <v>5542</v>
      </c>
      <c r="D230" s="665" t="s">
        <v>5722</v>
      </c>
      <c r="E230" s="665" t="s">
        <v>5721</v>
      </c>
      <c r="F230" s="668">
        <v>15</v>
      </c>
      <c r="G230" s="668">
        <v>6501.1500000000005</v>
      </c>
      <c r="H230" s="668">
        <v>1</v>
      </c>
      <c r="I230" s="668">
        <v>433.41</v>
      </c>
      <c r="J230" s="668">
        <v>28</v>
      </c>
      <c r="K230" s="668">
        <v>12135.48</v>
      </c>
      <c r="L230" s="668">
        <v>1.8666666666666665</v>
      </c>
      <c r="M230" s="668">
        <v>433.40999999999997</v>
      </c>
      <c r="N230" s="668">
        <v>24</v>
      </c>
      <c r="O230" s="668">
        <v>10401.84</v>
      </c>
      <c r="P230" s="681">
        <v>1.5999999999999999</v>
      </c>
      <c r="Q230" s="669">
        <v>433.41</v>
      </c>
    </row>
    <row r="231" spans="1:17" ht="14.4" customHeight="1" x14ac:dyDescent="0.3">
      <c r="A231" s="664" t="s">
        <v>548</v>
      </c>
      <c r="B231" s="665" t="s">
        <v>5688</v>
      </c>
      <c r="C231" s="665" t="s">
        <v>5542</v>
      </c>
      <c r="D231" s="665" t="s">
        <v>5918</v>
      </c>
      <c r="E231" s="665" t="s">
        <v>5919</v>
      </c>
      <c r="F231" s="668">
        <v>25</v>
      </c>
      <c r="G231" s="668">
        <v>35884</v>
      </c>
      <c r="H231" s="668">
        <v>1</v>
      </c>
      <c r="I231" s="668">
        <v>1435.36</v>
      </c>
      <c r="J231" s="668">
        <v>33</v>
      </c>
      <c r="K231" s="668">
        <v>47366.879999999997</v>
      </c>
      <c r="L231" s="668">
        <v>1.3199999999999998</v>
      </c>
      <c r="M231" s="668">
        <v>1435.36</v>
      </c>
      <c r="N231" s="668">
        <v>28</v>
      </c>
      <c r="O231" s="668">
        <v>40190.080000000002</v>
      </c>
      <c r="P231" s="681">
        <v>1.1200000000000001</v>
      </c>
      <c r="Q231" s="669">
        <v>1435.3600000000001</v>
      </c>
    </row>
    <row r="232" spans="1:17" ht="14.4" customHeight="1" x14ac:dyDescent="0.3">
      <c r="A232" s="664" t="s">
        <v>548</v>
      </c>
      <c r="B232" s="665" t="s">
        <v>5688</v>
      </c>
      <c r="C232" s="665" t="s">
        <v>5542</v>
      </c>
      <c r="D232" s="665" t="s">
        <v>5920</v>
      </c>
      <c r="E232" s="665" t="s">
        <v>5919</v>
      </c>
      <c r="F232" s="668">
        <v>4</v>
      </c>
      <c r="G232" s="668">
        <v>6791.08</v>
      </c>
      <c r="H232" s="668">
        <v>1</v>
      </c>
      <c r="I232" s="668">
        <v>1697.77</v>
      </c>
      <c r="J232" s="668">
        <v>5</v>
      </c>
      <c r="K232" s="668">
        <v>8488.85</v>
      </c>
      <c r="L232" s="668">
        <v>1.25</v>
      </c>
      <c r="M232" s="668">
        <v>1697.77</v>
      </c>
      <c r="N232" s="668"/>
      <c r="O232" s="668"/>
      <c r="P232" s="681"/>
      <c r="Q232" s="669"/>
    </row>
    <row r="233" spans="1:17" ht="14.4" customHeight="1" x14ac:dyDescent="0.3">
      <c r="A233" s="664" t="s">
        <v>548</v>
      </c>
      <c r="B233" s="665" t="s">
        <v>5688</v>
      </c>
      <c r="C233" s="665" t="s">
        <v>5542</v>
      </c>
      <c r="D233" s="665" t="s">
        <v>5921</v>
      </c>
      <c r="E233" s="665" t="s">
        <v>5922</v>
      </c>
      <c r="F233" s="668">
        <v>13</v>
      </c>
      <c r="G233" s="668">
        <v>9398.61</v>
      </c>
      <c r="H233" s="668">
        <v>1</v>
      </c>
      <c r="I233" s="668">
        <v>722.97</v>
      </c>
      <c r="J233" s="668">
        <v>24</v>
      </c>
      <c r="K233" s="668">
        <v>17351.28</v>
      </c>
      <c r="L233" s="668">
        <v>1.8461538461538458</v>
      </c>
      <c r="M233" s="668">
        <v>722.96999999999991</v>
      </c>
      <c r="N233" s="668">
        <v>43</v>
      </c>
      <c r="O233" s="668">
        <v>31087.71</v>
      </c>
      <c r="P233" s="681">
        <v>3.3076923076923075</v>
      </c>
      <c r="Q233" s="669">
        <v>722.97</v>
      </c>
    </row>
    <row r="234" spans="1:17" ht="14.4" customHeight="1" x14ac:dyDescent="0.3">
      <c r="A234" s="664" t="s">
        <v>548</v>
      </c>
      <c r="B234" s="665" t="s">
        <v>5688</v>
      </c>
      <c r="C234" s="665" t="s">
        <v>5542</v>
      </c>
      <c r="D234" s="665" t="s">
        <v>5923</v>
      </c>
      <c r="E234" s="665" t="s">
        <v>5922</v>
      </c>
      <c r="F234" s="668">
        <v>95</v>
      </c>
      <c r="G234" s="668">
        <v>44885.599999999999</v>
      </c>
      <c r="H234" s="668">
        <v>1</v>
      </c>
      <c r="I234" s="668">
        <v>472.47999999999996</v>
      </c>
      <c r="J234" s="668">
        <v>88</v>
      </c>
      <c r="K234" s="668">
        <v>41578.240000000005</v>
      </c>
      <c r="L234" s="668">
        <v>0.92631578947368431</v>
      </c>
      <c r="M234" s="668">
        <v>472.48000000000008</v>
      </c>
      <c r="N234" s="668">
        <v>113</v>
      </c>
      <c r="O234" s="668">
        <v>53390.239999999998</v>
      </c>
      <c r="P234" s="681">
        <v>1.1894736842105262</v>
      </c>
      <c r="Q234" s="669">
        <v>472.47999999999996</v>
      </c>
    </row>
    <row r="235" spans="1:17" ht="14.4" customHeight="1" x14ac:dyDescent="0.3">
      <c r="A235" s="664" t="s">
        <v>548</v>
      </c>
      <c r="B235" s="665" t="s">
        <v>5688</v>
      </c>
      <c r="C235" s="665" t="s">
        <v>5542</v>
      </c>
      <c r="D235" s="665" t="s">
        <v>5924</v>
      </c>
      <c r="E235" s="665" t="s">
        <v>5922</v>
      </c>
      <c r="F235" s="668">
        <v>32</v>
      </c>
      <c r="G235" s="668">
        <v>14927.039999999999</v>
      </c>
      <c r="H235" s="668">
        <v>1</v>
      </c>
      <c r="I235" s="668">
        <v>466.46999999999997</v>
      </c>
      <c r="J235" s="668">
        <v>10</v>
      </c>
      <c r="K235" s="668">
        <v>4664.7000000000007</v>
      </c>
      <c r="L235" s="668">
        <v>0.31250000000000006</v>
      </c>
      <c r="M235" s="668">
        <v>466.47000000000008</v>
      </c>
      <c r="N235" s="668">
        <v>10</v>
      </c>
      <c r="O235" s="668">
        <v>4664.7</v>
      </c>
      <c r="P235" s="681">
        <v>0.3125</v>
      </c>
      <c r="Q235" s="669">
        <v>466.46999999999997</v>
      </c>
    </row>
    <row r="236" spans="1:17" ht="14.4" customHeight="1" x14ac:dyDescent="0.3">
      <c r="A236" s="664" t="s">
        <v>548</v>
      </c>
      <c r="B236" s="665" t="s">
        <v>5688</v>
      </c>
      <c r="C236" s="665" t="s">
        <v>5542</v>
      </c>
      <c r="D236" s="665" t="s">
        <v>5925</v>
      </c>
      <c r="E236" s="665" t="s">
        <v>5926</v>
      </c>
      <c r="F236" s="668">
        <v>1</v>
      </c>
      <c r="G236" s="668">
        <v>4039.02</v>
      </c>
      <c r="H236" s="668">
        <v>1</v>
      </c>
      <c r="I236" s="668">
        <v>4039.02</v>
      </c>
      <c r="J236" s="668"/>
      <c r="K236" s="668"/>
      <c r="L236" s="668"/>
      <c r="M236" s="668"/>
      <c r="N236" s="668"/>
      <c r="O236" s="668"/>
      <c r="P236" s="681"/>
      <c r="Q236" s="669"/>
    </row>
    <row r="237" spans="1:17" ht="14.4" customHeight="1" x14ac:dyDescent="0.3">
      <c r="A237" s="664" t="s">
        <v>548</v>
      </c>
      <c r="B237" s="665" t="s">
        <v>5688</v>
      </c>
      <c r="C237" s="665" t="s">
        <v>5542</v>
      </c>
      <c r="D237" s="665" t="s">
        <v>5927</v>
      </c>
      <c r="E237" s="665" t="s">
        <v>5928</v>
      </c>
      <c r="F237" s="668">
        <v>3</v>
      </c>
      <c r="G237" s="668">
        <v>12936</v>
      </c>
      <c r="H237" s="668">
        <v>1</v>
      </c>
      <c r="I237" s="668">
        <v>4312</v>
      </c>
      <c r="J237" s="668">
        <v>5</v>
      </c>
      <c r="K237" s="668">
        <v>21560</v>
      </c>
      <c r="L237" s="668">
        <v>1.6666666666666667</v>
      </c>
      <c r="M237" s="668">
        <v>4312</v>
      </c>
      <c r="N237" s="668">
        <v>4</v>
      </c>
      <c r="O237" s="668">
        <v>17248</v>
      </c>
      <c r="P237" s="681">
        <v>1.3333333333333333</v>
      </c>
      <c r="Q237" s="669">
        <v>4312</v>
      </c>
    </row>
    <row r="238" spans="1:17" ht="14.4" customHeight="1" x14ac:dyDescent="0.3">
      <c r="A238" s="664" t="s">
        <v>548</v>
      </c>
      <c r="B238" s="665" t="s">
        <v>5688</v>
      </c>
      <c r="C238" s="665" t="s">
        <v>5542</v>
      </c>
      <c r="D238" s="665" t="s">
        <v>5929</v>
      </c>
      <c r="E238" s="665" t="s">
        <v>5930</v>
      </c>
      <c r="F238" s="668">
        <v>3</v>
      </c>
      <c r="G238" s="668">
        <v>13309.41</v>
      </c>
      <c r="H238" s="668">
        <v>1</v>
      </c>
      <c r="I238" s="668">
        <v>4436.47</v>
      </c>
      <c r="J238" s="668">
        <v>2</v>
      </c>
      <c r="K238" s="668">
        <v>8872.94</v>
      </c>
      <c r="L238" s="668">
        <v>0.66666666666666674</v>
      </c>
      <c r="M238" s="668">
        <v>4436.47</v>
      </c>
      <c r="N238" s="668">
        <v>1</v>
      </c>
      <c r="O238" s="668">
        <v>4436.47</v>
      </c>
      <c r="P238" s="681">
        <v>0.33333333333333337</v>
      </c>
      <c r="Q238" s="669">
        <v>4436.47</v>
      </c>
    </row>
    <row r="239" spans="1:17" ht="14.4" customHeight="1" x14ac:dyDescent="0.3">
      <c r="A239" s="664" t="s">
        <v>548</v>
      </c>
      <c r="B239" s="665" t="s">
        <v>5688</v>
      </c>
      <c r="C239" s="665" t="s">
        <v>5542</v>
      </c>
      <c r="D239" s="665" t="s">
        <v>5931</v>
      </c>
      <c r="E239" s="665" t="s">
        <v>5926</v>
      </c>
      <c r="F239" s="668">
        <v>6</v>
      </c>
      <c r="G239" s="668">
        <v>24747.120000000003</v>
      </c>
      <c r="H239" s="668">
        <v>1</v>
      </c>
      <c r="I239" s="668">
        <v>4124.5200000000004</v>
      </c>
      <c r="J239" s="668">
        <v>3</v>
      </c>
      <c r="K239" s="668">
        <v>12373.56</v>
      </c>
      <c r="L239" s="668">
        <v>0.49999999999999994</v>
      </c>
      <c r="M239" s="668">
        <v>4124.5199999999995</v>
      </c>
      <c r="N239" s="668">
        <v>7</v>
      </c>
      <c r="O239" s="668">
        <v>28871.640000000003</v>
      </c>
      <c r="P239" s="681">
        <v>1.1666666666666667</v>
      </c>
      <c r="Q239" s="669">
        <v>4124.5200000000004</v>
      </c>
    </row>
    <row r="240" spans="1:17" ht="14.4" customHeight="1" x14ac:dyDescent="0.3">
      <c r="A240" s="664" t="s">
        <v>548</v>
      </c>
      <c r="B240" s="665" t="s">
        <v>5688</v>
      </c>
      <c r="C240" s="665" t="s">
        <v>5542</v>
      </c>
      <c r="D240" s="665" t="s">
        <v>5932</v>
      </c>
      <c r="E240" s="665" t="s">
        <v>5933</v>
      </c>
      <c r="F240" s="668">
        <v>1</v>
      </c>
      <c r="G240" s="668">
        <v>595.39</v>
      </c>
      <c r="H240" s="668">
        <v>1</v>
      </c>
      <c r="I240" s="668">
        <v>595.39</v>
      </c>
      <c r="J240" s="668">
        <v>1</v>
      </c>
      <c r="K240" s="668">
        <v>595.39</v>
      </c>
      <c r="L240" s="668">
        <v>1</v>
      </c>
      <c r="M240" s="668">
        <v>595.39</v>
      </c>
      <c r="N240" s="668"/>
      <c r="O240" s="668"/>
      <c r="P240" s="681"/>
      <c r="Q240" s="669"/>
    </row>
    <row r="241" spans="1:17" ht="14.4" customHeight="1" x14ac:dyDescent="0.3">
      <c r="A241" s="664" t="s">
        <v>548</v>
      </c>
      <c r="B241" s="665" t="s">
        <v>5688</v>
      </c>
      <c r="C241" s="665" t="s">
        <v>5542</v>
      </c>
      <c r="D241" s="665" t="s">
        <v>5934</v>
      </c>
      <c r="E241" s="665" t="s">
        <v>5935</v>
      </c>
      <c r="F241" s="668">
        <v>14</v>
      </c>
      <c r="G241" s="668">
        <v>8503.74</v>
      </c>
      <c r="H241" s="668">
        <v>1</v>
      </c>
      <c r="I241" s="668">
        <v>607.41</v>
      </c>
      <c r="J241" s="668"/>
      <c r="K241" s="668"/>
      <c r="L241" s="668"/>
      <c r="M241" s="668"/>
      <c r="N241" s="668">
        <v>2</v>
      </c>
      <c r="O241" s="668">
        <v>1214.82</v>
      </c>
      <c r="P241" s="681">
        <v>0.14285714285714285</v>
      </c>
      <c r="Q241" s="669">
        <v>607.41</v>
      </c>
    </row>
    <row r="242" spans="1:17" ht="14.4" customHeight="1" x14ac:dyDescent="0.3">
      <c r="A242" s="664" t="s">
        <v>548</v>
      </c>
      <c r="B242" s="665" t="s">
        <v>5688</v>
      </c>
      <c r="C242" s="665" t="s">
        <v>5542</v>
      </c>
      <c r="D242" s="665" t="s">
        <v>5936</v>
      </c>
      <c r="E242" s="665" t="s">
        <v>5937</v>
      </c>
      <c r="F242" s="668">
        <v>1</v>
      </c>
      <c r="G242" s="668">
        <v>11519.18</v>
      </c>
      <c r="H242" s="668">
        <v>1</v>
      </c>
      <c r="I242" s="668">
        <v>11519.18</v>
      </c>
      <c r="J242" s="668"/>
      <c r="K242" s="668"/>
      <c r="L242" s="668"/>
      <c r="M242" s="668"/>
      <c r="N242" s="668"/>
      <c r="O242" s="668"/>
      <c r="P242" s="681"/>
      <c r="Q242" s="669"/>
    </row>
    <row r="243" spans="1:17" ht="14.4" customHeight="1" x14ac:dyDescent="0.3">
      <c r="A243" s="664" t="s">
        <v>548</v>
      </c>
      <c r="B243" s="665" t="s">
        <v>5688</v>
      </c>
      <c r="C243" s="665" t="s">
        <v>5542</v>
      </c>
      <c r="D243" s="665" t="s">
        <v>5938</v>
      </c>
      <c r="E243" s="665" t="s">
        <v>5939</v>
      </c>
      <c r="F243" s="668"/>
      <c r="G243" s="668"/>
      <c r="H243" s="668"/>
      <c r="I243" s="668"/>
      <c r="J243" s="668"/>
      <c r="K243" s="668"/>
      <c r="L243" s="668"/>
      <c r="M243" s="668"/>
      <c r="N243" s="668">
        <v>0.30000000000000004</v>
      </c>
      <c r="O243" s="668">
        <v>55.019999999999996</v>
      </c>
      <c r="P243" s="681"/>
      <c r="Q243" s="669">
        <v>183.39999999999995</v>
      </c>
    </row>
    <row r="244" spans="1:17" ht="14.4" customHeight="1" x14ac:dyDescent="0.3">
      <c r="A244" s="664" t="s">
        <v>548</v>
      </c>
      <c r="B244" s="665" t="s">
        <v>5688</v>
      </c>
      <c r="C244" s="665" t="s">
        <v>5542</v>
      </c>
      <c r="D244" s="665" t="s">
        <v>5940</v>
      </c>
      <c r="E244" s="665" t="s">
        <v>5939</v>
      </c>
      <c r="F244" s="668">
        <v>3</v>
      </c>
      <c r="G244" s="668">
        <v>3797.41</v>
      </c>
      <c r="H244" s="668">
        <v>1</v>
      </c>
      <c r="I244" s="668">
        <v>1265.8033333333333</v>
      </c>
      <c r="J244" s="668">
        <v>4</v>
      </c>
      <c r="K244" s="668">
        <v>5063.21</v>
      </c>
      <c r="L244" s="668">
        <v>1.3333324555420669</v>
      </c>
      <c r="M244" s="668">
        <v>1265.8025</v>
      </c>
      <c r="N244" s="668">
        <v>2.9</v>
      </c>
      <c r="O244" s="668">
        <v>3670.83</v>
      </c>
      <c r="P244" s="681">
        <v>0.96666675444579331</v>
      </c>
      <c r="Q244" s="669">
        <v>1265.8034482758621</v>
      </c>
    </row>
    <row r="245" spans="1:17" ht="14.4" customHeight="1" x14ac:dyDescent="0.3">
      <c r="A245" s="664" t="s">
        <v>548</v>
      </c>
      <c r="B245" s="665" t="s">
        <v>5688</v>
      </c>
      <c r="C245" s="665" t="s">
        <v>5542</v>
      </c>
      <c r="D245" s="665" t="s">
        <v>5941</v>
      </c>
      <c r="E245" s="665" t="s">
        <v>5728</v>
      </c>
      <c r="F245" s="668">
        <v>97</v>
      </c>
      <c r="G245" s="668">
        <v>8443.85</v>
      </c>
      <c r="H245" s="668">
        <v>1</v>
      </c>
      <c r="I245" s="668">
        <v>87.05</v>
      </c>
      <c r="J245" s="668">
        <v>55</v>
      </c>
      <c r="K245" s="668">
        <v>4787.75</v>
      </c>
      <c r="L245" s="668">
        <v>0.5670103092783505</v>
      </c>
      <c r="M245" s="668">
        <v>87.05</v>
      </c>
      <c r="N245" s="668">
        <v>77</v>
      </c>
      <c r="O245" s="668">
        <v>6702.8499999999995</v>
      </c>
      <c r="P245" s="681">
        <v>0.79381443298969068</v>
      </c>
      <c r="Q245" s="669">
        <v>87.05</v>
      </c>
    </row>
    <row r="246" spans="1:17" ht="14.4" customHeight="1" x14ac:dyDescent="0.3">
      <c r="A246" s="664" t="s">
        <v>548</v>
      </c>
      <c r="B246" s="665" t="s">
        <v>5688</v>
      </c>
      <c r="C246" s="665" t="s">
        <v>5542</v>
      </c>
      <c r="D246" s="665" t="s">
        <v>5942</v>
      </c>
      <c r="E246" s="665" t="s">
        <v>5728</v>
      </c>
      <c r="F246" s="668">
        <v>16</v>
      </c>
      <c r="G246" s="668">
        <v>2064.48</v>
      </c>
      <c r="H246" s="668">
        <v>1</v>
      </c>
      <c r="I246" s="668">
        <v>129.03</v>
      </c>
      <c r="J246" s="668">
        <v>13</v>
      </c>
      <c r="K246" s="668">
        <v>1677.3899999999999</v>
      </c>
      <c r="L246" s="668">
        <v>0.81249999999999989</v>
      </c>
      <c r="M246" s="668">
        <v>129.03</v>
      </c>
      <c r="N246" s="668">
        <v>20</v>
      </c>
      <c r="O246" s="668">
        <v>2580.6</v>
      </c>
      <c r="P246" s="681">
        <v>1.25</v>
      </c>
      <c r="Q246" s="669">
        <v>129.03</v>
      </c>
    </row>
    <row r="247" spans="1:17" ht="14.4" customHeight="1" x14ac:dyDescent="0.3">
      <c r="A247" s="664" t="s">
        <v>548</v>
      </c>
      <c r="B247" s="665" t="s">
        <v>5688</v>
      </c>
      <c r="C247" s="665" t="s">
        <v>5542</v>
      </c>
      <c r="D247" s="665" t="s">
        <v>5943</v>
      </c>
      <c r="E247" s="665" t="s">
        <v>5944</v>
      </c>
      <c r="F247" s="668">
        <v>8</v>
      </c>
      <c r="G247" s="668">
        <v>7007.44</v>
      </c>
      <c r="H247" s="668">
        <v>1</v>
      </c>
      <c r="I247" s="668">
        <v>875.93</v>
      </c>
      <c r="J247" s="668">
        <v>3</v>
      </c>
      <c r="K247" s="668">
        <v>2627.79</v>
      </c>
      <c r="L247" s="668">
        <v>0.375</v>
      </c>
      <c r="M247" s="668">
        <v>875.93</v>
      </c>
      <c r="N247" s="668">
        <v>2</v>
      </c>
      <c r="O247" s="668">
        <v>1751.86</v>
      </c>
      <c r="P247" s="681">
        <v>0.25</v>
      </c>
      <c r="Q247" s="669">
        <v>875.93</v>
      </c>
    </row>
    <row r="248" spans="1:17" ht="14.4" customHeight="1" x14ac:dyDescent="0.3">
      <c r="A248" s="664" t="s">
        <v>548</v>
      </c>
      <c r="B248" s="665" t="s">
        <v>5688</v>
      </c>
      <c r="C248" s="665" t="s">
        <v>5542</v>
      </c>
      <c r="D248" s="665" t="s">
        <v>5945</v>
      </c>
      <c r="E248" s="665" t="s">
        <v>5946</v>
      </c>
      <c r="F248" s="668">
        <v>2</v>
      </c>
      <c r="G248" s="668">
        <v>1022.9</v>
      </c>
      <c r="H248" s="668">
        <v>1</v>
      </c>
      <c r="I248" s="668">
        <v>511.45</v>
      </c>
      <c r="J248" s="668">
        <v>3</v>
      </c>
      <c r="K248" s="668">
        <v>1534.35</v>
      </c>
      <c r="L248" s="668">
        <v>1.5</v>
      </c>
      <c r="M248" s="668">
        <v>511.45</v>
      </c>
      <c r="N248" s="668"/>
      <c r="O248" s="668"/>
      <c r="P248" s="681"/>
      <c r="Q248" s="669"/>
    </row>
    <row r="249" spans="1:17" ht="14.4" customHeight="1" x14ac:dyDescent="0.3">
      <c r="A249" s="664" t="s">
        <v>548</v>
      </c>
      <c r="B249" s="665" t="s">
        <v>5688</v>
      </c>
      <c r="C249" s="665" t="s">
        <v>5542</v>
      </c>
      <c r="D249" s="665" t="s">
        <v>5947</v>
      </c>
      <c r="E249" s="665"/>
      <c r="F249" s="668">
        <v>3</v>
      </c>
      <c r="G249" s="668">
        <v>2888.27</v>
      </c>
      <c r="H249" s="668">
        <v>1</v>
      </c>
      <c r="I249" s="668">
        <v>962.75666666666666</v>
      </c>
      <c r="J249" s="668">
        <v>2.2000000000000002</v>
      </c>
      <c r="K249" s="668">
        <v>2118.0700000000002</v>
      </c>
      <c r="L249" s="668">
        <v>0.73333517988276731</v>
      </c>
      <c r="M249" s="668">
        <v>962.7590909090909</v>
      </c>
      <c r="N249" s="668"/>
      <c r="O249" s="668"/>
      <c r="P249" s="681"/>
      <c r="Q249" s="669"/>
    </row>
    <row r="250" spans="1:17" ht="14.4" customHeight="1" x14ac:dyDescent="0.3">
      <c r="A250" s="664" t="s">
        <v>548</v>
      </c>
      <c r="B250" s="665" t="s">
        <v>5688</v>
      </c>
      <c r="C250" s="665" t="s">
        <v>5542</v>
      </c>
      <c r="D250" s="665" t="s">
        <v>5948</v>
      </c>
      <c r="E250" s="665" t="s">
        <v>5724</v>
      </c>
      <c r="F250" s="668">
        <v>1</v>
      </c>
      <c r="G250" s="668">
        <v>114.60000000000001</v>
      </c>
      <c r="H250" s="668">
        <v>1</v>
      </c>
      <c r="I250" s="668">
        <v>114.60000000000001</v>
      </c>
      <c r="J250" s="668"/>
      <c r="K250" s="668"/>
      <c r="L250" s="668"/>
      <c r="M250" s="668"/>
      <c r="N250" s="668">
        <v>0.4</v>
      </c>
      <c r="O250" s="668">
        <v>45.84</v>
      </c>
      <c r="P250" s="681">
        <v>0.4</v>
      </c>
      <c r="Q250" s="669">
        <v>114.60000000000001</v>
      </c>
    </row>
    <row r="251" spans="1:17" ht="14.4" customHeight="1" x14ac:dyDescent="0.3">
      <c r="A251" s="664" t="s">
        <v>548</v>
      </c>
      <c r="B251" s="665" t="s">
        <v>5688</v>
      </c>
      <c r="C251" s="665" t="s">
        <v>5542</v>
      </c>
      <c r="D251" s="665" t="s">
        <v>5949</v>
      </c>
      <c r="E251" s="665" t="s">
        <v>5724</v>
      </c>
      <c r="F251" s="668">
        <v>0.1</v>
      </c>
      <c r="G251" s="668">
        <v>13.79</v>
      </c>
      <c r="H251" s="668">
        <v>1</v>
      </c>
      <c r="I251" s="668">
        <v>137.89999999999998</v>
      </c>
      <c r="J251" s="668"/>
      <c r="K251" s="668"/>
      <c r="L251" s="668"/>
      <c r="M251" s="668"/>
      <c r="N251" s="668"/>
      <c r="O251" s="668"/>
      <c r="P251" s="681"/>
      <c r="Q251" s="669"/>
    </row>
    <row r="252" spans="1:17" ht="14.4" customHeight="1" x14ac:dyDescent="0.3">
      <c r="A252" s="664" t="s">
        <v>548</v>
      </c>
      <c r="B252" s="665" t="s">
        <v>5688</v>
      </c>
      <c r="C252" s="665" t="s">
        <v>5542</v>
      </c>
      <c r="D252" s="665" t="s">
        <v>5723</v>
      </c>
      <c r="E252" s="665" t="s">
        <v>5724</v>
      </c>
      <c r="F252" s="668">
        <v>7.6</v>
      </c>
      <c r="G252" s="668">
        <v>4784.7800000000007</v>
      </c>
      <c r="H252" s="668">
        <v>1</v>
      </c>
      <c r="I252" s="668">
        <v>629.57631578947382</v>
      </c>
      <c r="J252" s="668">
        <v>6.5</v>
      </c>
      <c r="K252" s="668">
        <v>4092.29</v>
      </c>
      <c r="L252" s="668">
        <v>0.85527234272004138</v>
      </c>
      <c r="M252" s="668">
        <v>629.58307692307687</v>
      </c>
      <c r="N252" s="668">
        <v>11.899999999999999</v>
      </c>
      <c r="O252" s="668">
        <v>7491.9800000000014</v>
      </c>
      <c r="P252" s="681">
        <v>1.5657940385973859</v>
      </c>
      <c r="Q252" s="669">
        <v>629.57815126050434</v>
      </c>
    </row>
    <row r="253" spans="1:17" ht="14.4" customHeight="1" x14ac:dyDescent="0.3">
      <c r="A253" s="664" t="s">
        <v>548</v>
      </c>
      <c r="B253" s="665" t="s">
        <v>5688</v>
      </c>
      <c r="C253" s="665" t="s">
        <v>5542</v>
      </c>
      <c r="D253" s="665" t="s">
        <v>5950</v>
      </c>
      <c r="E253" s="665" t="s">
        <v>5951</v>
      </c>
      <c r="F253" s="668"/>
      <c r="G253" s="668"/>
      <c r="H253" s="668"/>
      <c r="I253" s="668"/>
      <c r="J253" s="668"/>
      <c r="K253" s="668"/>
      <c r="L253" s="668"/>
      <c r="M253" s="668"/>
      <c r="N253" s="668">
        <v>2</v>
      </c>
      <c r="O253" s="668">
        <v>2339.6999999999998</v>
      </c>
      <c r="P253" s="681"/>
      <c r="Q253" s="669">
        <v>1169.8499999999999</v>
      </c>
    </row>
    <row r="254" spans="1:17" ht="14.4" customHeight="1" x14ac:dyDescent="0.3">
      <c r="A254" s="664" t="s">
        <v>548</v>
      </c>
      <c r="B254" s="665" t="s">
        <v>5688</v>
      </c>
      <c r="C254" s="665" t="s">
        <v>5542</v>
      </c>
      <c r="D254" s="665" t="s">
        <v>5952</v>
      </c>
      <c r="E254" s="665" t="s">
        <v>5726</v>
      </c>
      <c r="F254" s="668"/>
      <c r="G254" s="668"/>
      <c r="H254" s="668"/>
      <c r="I254" s="668"/>
      <c r="J254" s="668">
        <v>1</v>
      </c>
      <c r="K254" s="668">
        <v>3680.54</v>
      </c>
      <c r="L254" s="668"/>
      <c r="M254" s="668">
        <v>3680.54</v>
      </c>
      <c r="N254" s="668"/>
      <c r="O254" s="668"/>
      <c r="P254" s="681"/>
      <c r="Q254" s="669"/>
    </row>
    <row r="255" spans="1:17" ht="14.4" customHeight="1" x14ac:dyDescent="0.3">
      <c r="A255" s="664" t="s">
        <v>548</v>
      </c>
      <c r="B255" s="665" t="s">
        <v>5688</v>
      </c>
      <c r="C255" s="665" t="s">
        <v>5542</v>
      </c>
      <c r="D255" s="665" t="s">
        <v>5725</v>
      </c>
      <c r="E255" s="665" t="s">
        <v>5726</v>
      </c>
      <c r="F255" s="668">
        <v>1</v>
      </c>
      <c r="G255" s="668">
        <v>2111.8000000000002</v>
      </c>
      <c r="H255" s="668">
        <v>1</v>
      </c>
      <c r="I255" s="668">
        <v>2111.8000000000002</v>
      </c>
      <c r="J255" s="668">
        <v>5</v>
      </c>
      <c r="K255" s="668">
        <v>10559</v>
      </c>
      <c r="L255" s="668">
        <v>5</v>
      </c>
      <c r="M255" s="668">
        <v>2111.8000000000002</v>
      </c>
      <c r="N255" s="668">
        <v>7</v>
      </c>
      <c r="O255" s="668">
        <v>14782.6</v>
      </c>
      <c r="P255" s="681">
        <v>7</v>
      </c>
      <c r="Q255" s="669">
        <v>2111.8000000000002</v>
      </c>
    </row>
    <row r="256" spans="1:17" ht="14.4" customHeight="1" x14ac:dyDescent="0.3">
      <c r="A256" s="664" t="s">
        <v>548</v>
      </c>
      <c r="B256" s="665" t="s">
        <v>5688</v>
      </c>
      <c r="C256" s="665" t="s">
        <v>5542</v>
      </c>
      <c r="D256" s="665" t="s">
        <v>5953</v>
      </c>
      <c r="E256" s="665" t="s">
        <v>5954</v>
      </c>
      <c r="F256" s="668">
        <v>12</v>
      </c>
      <c r="G256" s="668">
        <v>12411.48</v>
      </c>
      <c r="H256" s="668">
        <v>1</v>
      </c>
      <c r="I256" s="668">
        <v>1034.29</v>
      </c>
      <c r="J256" s="668">
        <v>18</v>
      </c>
      <c r="K256" s="668">
        <v>18617.22</v>
      </c>
      <c r="L256" s="668">
        <v>1.5000000000000002</v>
      </c>
      <c r="M256" s="668">
        <v>1034.29</v>
      </c>
      <c r="N256" s="668">
        <v>30</v>
      </c>
      <c r="O256" s="668">
        <v>31028.699999999997</v>
      </c>
      <c r="P256" s="681">
        <v>2.5</v>
      </c>
      <c r="Q256" s="669">
        <v>1034.29</v>
      </c>
    </row>
    <row r="257" spans="1:17" ht="14.4" customHeight="1" x14ac:dyDescent="0.3">
      <c r="A257" s="664" t="s">
        <v>548</v>
      </c>
      <c r="B257" s="665" t="s">
        <v>5688</v>
      </c>
      <c r="C257" s="665" t="s">
        <v>5542</v>
      </c>
      <c r="D257" s="665" t="s">
        <v>5955</v>
      </c>
      <c r="E257" s="665" t="s">
        <v>5954</v>
      </c>
      <c r="F257" s="668">
        <v>46</v>
      </c>
      <c r="G257" s="668">
        <v>50580.68</v>
      </c>
      <c r="H257" s="668">
        <v>1</v>
      </c>
      <c r="I257" s="668">
        <v>1099.58</v>
      </c>
      <c r="J257" s="668">
        <v>45</v>
      </c>
      <c r="K257" s="668">
        <v>49481.1</v>
      </c>
      <c r="L257" s="668">
        <v>0.97826086956521741</v>
      </c>
      <c r="M257" s="668">
        <v>1099.58</v>
      </c>
      <c r="N257" s="668">
        <v>57</v>
      </c>
      <c r="O257" s="668">
        <v>62676.06</v>
      </c>
      <c r="P257" s="681">
        <v>1.2391304347826086</v>
      </c>
      <c r="Q257" s="669">
        <v>1099.58</v>
      </c>
    </row>
    <row r="258" spans="1:17" ht="14.4" customHeight="1" x14ac:dyDescent="0.3">
      <c r="A258" s="664" t="s">
        <v>548</v>
      </c>
      <c r="B258" s="665" t="s">
        <v>5688</v>
      </c>
      <c r="C258" s="665" t="s">
        <v>5542</v>
      </c>
      <c r="D258" s="665" t="s">
        <v>5956</v>
      </c>
      <c r="E258" s="665" t="s">
        <v>5954</v>
      </c>
      <c r="F258" s="668">
        <v>71</v>
      </c>
      <c r="G258" s="668">
        <v>83809.820000000007</v>
      </c>
      <c r="H258" s="668">
        <v>1</v>
      </c>
      <c r="I258" s="668">
        <v>1180.42</v>
      </c>
      <c r="J258" s="668">
        <v>59</v>
      </c>
      <c r="K258" s="668">
        <v>69644.78</v>
      </c>
      <c r="L258" s="668">
        <v>0.83098591549295764</v>
      </c>
      <c r="M258" s="668">
        <v>1180.42</v>
      </c>
      <c r="N258" s="668">
        <v>81</v>
      </c>
      <c r="O258" s="668">
        <v>95614.020000000019</v>
      </c>
      <c r="P258" s="681">
        <v>1.1408450704225352</v>
      </c>
      <c r="Q258" s="669">
        <v>1180.4200000000003</v>
      </c>
    </row>
    <row r="259" spans="1:17" ht="14.4" customHeight="1" x14ac:dyDescent="0.3">
      <c r="A259" s="664" t="s">
        <v>548</v>
      </c>
      <c r="B259" s="665" t="s">
        <v>5688</v>
      </c>
      <c r="C259" s="665" t="s">
        <v>5542</v>
      </c>
      <c r="D259" s="665" t="s">
        <v>5957</v>
      </c>
      <c r="E259" s="665" t="s">
        <v>5954</v>
      </c>
      <c r="F259" s="668">
        <v>60</v>
      </c>
      <c r="G259" s="668">
        <v>74866.8</v>
      </c>
      <c r="H259" s="668">
        <v>1</v>
      </c>
      <c r="I259" s="668">
        <v>1247.78</v>
      </c>
      <c r="J259" s="668">
        <v>32</v>
      </c>
      <c r="K259" s="668">
        <v>39928.959999999999</v>
      </c>
      <c r="L259" s="668">
        <v>0.53333333333333333</v>
      </c>
      <c r="M259" s="668">
        <v>1247.78</v>
      </c>
      <c r="N259" s="668">
        <v>50</v>
      </c>
      <c r="O259" s="668">
        <v>62388.999999999993</v>
      </c>
      <c r="P259" s="681">
        <v>0.83333333333333315</v>
      </c>
      <c r="Q259" s="669">
        <v>1247.7799999999997</v>
      </c>
    </row>
    <row r="260" spans="1:17" ht="14.4" customHeight="1" x14ac:dyDescent="0.3">
      <c r="A260" s="664" t="s">
        <v>548</v>
      </c>
      <c r="B260" s="665" t="s">
        <v>5688</v>
      </c>
      <c r="C260" s="665" t="s">
        <v>5542</v>
      </c>
      <c r="D260" s="665" t="s">
        <v>5958</v>
      </c>
      <c r="E260" s="665" t="s">
        <v>5954</v>
      </c>
      <c r="F260" s="668"/>
      <c r="G260" s="668"/>
      <c r="H260" s="668"/>
      <c r="I260" s="668"/>
      <c r="J260" s="668">
        <v>4</v>
      </c>
      <c r="K260" s="668">
        <v>5505.16</v>
      </c>
      <c r="L260" s="668"/>
      <c r="M260" s="668">
        <v>1376.29</v>
      </c>
      <c r="N260" s="668">
        <v>11</v>
      </c>
      <c r="O260" s="668">
        <v>15139.189999999999</v>
      </c>
      <c r="P260" s="681"/>
      <c r="Q260" s="669">
        <v>1376.29</v>
      </c>
    </row>
    <row r="261" spans="1:17" ht="14.4" customHeight="1" x14ac:dyDescent="0.3">
      <c r="A261" s="664" t="s">
        <v>548</v>
      </c>
      <c r="B261" s="665" t="s">
        <v>5688</v>
      </c>
      <c r="C261" s="665" t="s">
        <v>5542</v>
      </c>
      <c r="D261" s="665" t="s">
        <v>5959</v>
      </c>
      <c r="E261" s="665" t="s">
        <v>5960</v>
      </c>
      <c r="F261" s="668">
        <v>5</v>
      </c>
      <c r="G261" s="668">
        <v>53129.2</v>
      </c>
      <c r="H261" s="668">
        <v>1</v>
      </c>
      <c r="I261" s="668">
        <v>10625.84</v>
      </c>
      <c r="J261" s="668">
        <v>1</v>
      </c>
      <c r="K261" s="668">
        <v>10625.84</v>
      </c>
      <c r="L261" s="668">
        <v>0.2</v>
      </c>
      <c r="M261" s="668">
        <v>10625.84</v>
      </c>
      <c r="N261" s="668">
        <v>4</v>
      </c>
      <c r="O261" s="668">
        <v>42503.360000000001</v>
      </c>
      <c r="P261" s="681">
        <v>0.8</v>
      </c>
      <c r="Q261" s="669">
        <v>10625.84</v>
      </c>
    </row>
    <row r="262" spans="1:17" ht="14.4" customHeight="1" x14ac:dyDescent="0.3">
      <c r="A262" s="664" t="s">
        <v>548</v>
      </c>
      <c r="B262" s="665" t="s">
        <v>5688</v>
      </c>
      <c r="C262" s="665" t="s">
        <v>5542</v>
      </c>
      <c r="D262" s="665" t="s">
        <v>5961</v>
      </c>
      <c r="E262" s="665" t="s">
        <v>5962</v>
      </c>
      <c r="F262" s="668">
        <v>13</v>
      </c>
      <c r="G262" s="668">
        <v>33338.5</v>
      </c>
      <c r="H262" s="668">
        <v>1</v>
      </c>
      <c r="I262" s="668">
        <v>2564.5</v>
      </c>
      <c r="J262" s="668">
        <v>8</v>
      </c>
      <c r="K262" s="668">
        <v>20516</v>
      </c>
      <c r="L262" s="668">
        <v>0.61538461538461542</v>
      </c>
      <c r="M262" s="668">
        <v>2564.5</v>
      </c>
      <c r="N262" s="668">
        <v>8</v>
      </c>
      <c r="O262" s="668">
        <v>20516</v>
      </c>
      <c r="P262" s="681">
        <v>0.61538461538461542</v>
      </c>
      <c r="Q262" s="669">
        <v>2564.5</v>
      </c>
    </row>
    <row r="263" spans="1:17" ht="14.4" customHeight="1" x14ac:dyDescent="0.3">
      <c r="A263" s="664" t="s">
        <v>548</v>
      </c>
      <c r="B263" s="665" t="s">
        <v>5688</v>
      </c>
      <c r="C263" s="665" t="s">
        <v>5542</v>
      </c>
      <c r="D263" s="665" t="s">
        <v>5963</v>
      </c>
      <c r="E263" s="665" t="s">
        <v>5964</v>
      </c>
      <c r="F263" s="668">
        <v>8</v>
      </c>
      <c r="G263" s="668">
        <v>15551.2</v>
      </c>
      <c r="H263" s="668">
        <v>1</v>
      </c>
      <c r="I263" s="668">
        <v>1943.9</v>
      </c>
      <c r="J263" s="668">
        <v>4</v>
      </c>
      <c r="K263" s="668">
        <v>7775.6</v>
      </c>
      <c r="L263" s="668">
        <v>0.5</v>
      </c>
      <c r="M263" s="668">
        <v>1943.9</v>
      </c>
      <c r="N263" s="668">
        <v>4</v>
      </c>
      <c r="O263" s="668">
        <v>7775.6</v>
      </c>
      <c r="P263" s="681">
        <v>0.5</v>
      </c>
      <c r="Q263" s="669">
        <v>1943.9</v>
      </c>
    </row>
    <row r="264" spans="1:17" ht="14.4" customHeight="1" x14ac:dyDescent="0.3">
      <c r="A264" s="664" t="s">
        <v>548</v>
      </c>
      <c r="B264" s="665" t="s">
        <v>5688</v>
      </c>
      <c r="C264" s="665" t="s">
        <v>5542</v>
      </c>
      <c r="D264" s="665" t="s">
        <v>5965</v>
      </c>
      <c r="E264" s="665" t="s">
        <v>5966</v>
      </c>
      <c r="F264" s="668">
        <v>8</v>
      </c>
      <c r="G264" s="668">
        <v>15551.2</v>
      </c>
      <c r="H264" s="668">
        <v>1</v>
      </c>
      <c r="I264" s="668">
        <v>1943.9</v>
      </c>
      <c r="J264" s="668">
        <v>4</v>
      </c>
      <c r="K264" s="668">
        <v>7775.6</v>
      </c>
      <c r="L264" s="668">
        <v>0.5</v>
      </c>
      <c r="M264" s="668">
        <v>1943.9</v>
      </c>
      <c r="N264" s="668">
        <v>4</v>
      </c>
      <c r="O264" s="668">
        <v>7775.6</v>
      </c>
      <c r="P264" s="681">
        <v>0.5</v>
      </c>
      <c r="Q264" s="669">
        <v>1943.9</v>
      </c>
    </row>
    <row r="265" spans="1:17" ht="14.4" customHeight="1" x14ac:dyDescent="0.3">
      <c r="A265" s="664" t="s">
        <v>548</v>
      </c>
      <c r="B265" s="665" t="s">
        <v>5688</v>
      </c>
      <c r="C265" s="665" t="s">
        <v>5542</v>
      </c>
      <c r="D265" s="665" t="s">
        <v>5967</v>
      </c>
      <c r="E265" s="665" t="s">
        <v>5968</v>
      </c>
      <c r="F265" s="668"/>
      <c r="G265" s="668"/>
      <c r="H265" s="668"/>
      <c r="I265" s="668"/>
      <c r="J265" s="668">
        <v>6</v>
      </c>
      <c r="K265" s="668">
        <v>23328</v>
      </c>
      <c r="L265" s="668"/>
      <c r="M265" s="668">
        <v>3888</v>
      </c>
      <c r="N265" s="668">
        <v>7</v>
      </c>
      <c r="O265" s="668">
        <v>27216</v>
      </c>
      <c r="P265" s="681"/>
      <c r="Q265" s="669">
        <v>3888</v>
      </c>
    </row>
    <row r="266" spans="1:17" ht="14.4" customHeight="1" x14ac:dyDescent="0.3">
      <c r="A266" s="664" t="s">
        <v>548</v>
      </c>
      <c r="B266" s="665" t="s">
        <v>5688</v>
      </c>
      <c r="C266" s="665" t="s">
        <v>5542</v>
      </c>
      <c r="D266" s="665" t="s">
        <v>5969</v>
      </c>
      <c r="E266" s="665" t="s">
        <v>5970</v>
      </c>
      <c r="F266" s="668">
        <v>38</v>
      </c>
      <c r="G266" s="668">
        <v>18982.14</v>
      </c>
      <c r="H266" s="668">
        <v>1</v>
      </c>
      <c r="I266" s="668">
        <v>499.53</v>
      </c>
      <c r="J266" s="668">
        <v>22</v>
      </c>
      <c r="K266" s="668">
        <v>10989.66</v>
      </c>
      <c r="L266" s="668">
        <v>0.57894736842105265</v>
      </c>
      <c r="M266" s="668">
        <v>499.53</v>
      </c>
      <c r="N266" s="668">
        <v>22</v>
      </c>
      <c r="O266" s="668">
        <v>10989.66</v>
      </c>
      <c r="P266" s="681">
        <v>0.57894736842105265</v>
      </c>
      <c r="Q266" s="669">
        <v>499.53</v>
      </c>
    </row>
    <row r="267" spans="1:17" ht="14.4" customHeight="1" x14ac:dyDescent="0.3">
      <c r="A267" s="664" t="s">
        <v>548</v>
      </c>
      <c r="B267" s="665" t="s">
        <v>5688</v>
      </c>
      <c r="C267" s="665" t="s">
        <v>5542</v>
      </c>
      <c r="D267" s="665" t="s">
        <v>5971</v>
      </c>
      <c r="E267" s="665" t="s">
        <v>5970</v>
      </c>
      <c r="F267" s="668">
        <v>2</v>
      </c>
      <c r="G267" s="668">
        <v>853.96</v>
      </c>
      <c r="H267" s="668">
        <v>1</v>
      </c>
      <c r="I267" s="668">
        <v>426.98</v>
      </c>
      <c r="J267" s="668">
        <v>1</v>
      </c>
      <c r="K267" s="668">
        <v>426.98</v>
      </c>
      <c r="L267" s="668">
        <v>0.5</v>
      </c>
      <c r="M267" s="668">
        <v>426.98</v>
      </c>
      <c r="N267" s="668"/>
      <c r="O267" s="668"/>
      <c r="P267" s="681"/>
      <c r="Q267" s="669"/>
    </row>
    <row r="268" spans="1:17" ht="14.4" customHeight="1" x14ac:dyDescent="0.3">
      <c r="A268" s="664" t="s">
        <v>548</v>
      </c>
      <c r="B268" s="665" t="s">
        <v>5688</v>
      </c>
      <c r="C268" s="665" t="s">
        <v>5542</v>
      </c>
      <c r="D268" s="665" t="s">
        <v>5972</v>
      </c>
      <c r="E268" s="665" t="s">
        <v>5973</v>
      </c>
      <c r="F268" s="668">
        <v>10</v>
      </c>
      <c r="G268" s="668">
        <v>96578.7</v>
      </c>
      <c r="H268" s="668">
        <v>1</v>
      </c>
      <c r="I268" s="668">
        <v>9657.869999999999</v>
      </c>
      <c r="J268" s="668">
        <v>8</v>
      </c>
      <c r="K268" s="668">
        <v>77262.960000000006</v>
      </c>
      <c r="L268" s="668">
        <v>0.8</v>
      </c>
      <c r="M268" s="668">
        <v>9657.8700000000008</v>
      </c>
      <c r="N268" s="668">
        <v>5</v>
      </c>
      <c r="O268" s="668">
        <v>48289.350000000006</v>
      </c>
      <c r="P268" s="681">
        <v>0.50000000000000011</v>
      </c>
      <c r="Q268" s="669">
        <v>9657.8700000000008</v>
      </c>
    </row>
    <row r="269" spans="1:17" ht="14.4" customHeight="1" x14ac:dyDescent="0.3">
      <c r="A269" s="664" t="s">
        <v>548</v>
      </c>
      <c r="B269" s="665" t="s">
        <v>5688</v>
      </c>
      <c r="C269" s="665" t="s">
        <v>5542</v>
      </c>
      <c r="D269" s="665" t="s">
        <v>5974</v>
      </c>
      <c r="E269" s="665" t="s">
        <v>5728</v>
      </c>
      <c r="F269" s="668">
        <v>201</v>
      </c>
      <c r="G269" s="668">
        <v>13873.019999999999</v>
      </c>
      <c r="H269" s="668">
        <v>1</v>
      </c>
      <c r="I269" s="668">
        <v>69.02</v>
      </c>
      <c r="J269" s="668">
        <v>237</v>
      </c>
      <c r="K269" s="668">
        <v>16357.74</v>
      </c>
      <c r="L269" s="668">
        <v>1.1791044776119404</v>
      </c>
      <c r="M269" s="668">
        <v>69.02</v>
      </c>
      <c r="N269" s="668">
        <v>172</v>
      </c>
      <c r="O269" s="668">
        <v>11871.44</v>
      </c>
      <c r="P269" s="681">
        <v>0.85572139303482597</v>
      </c>
      <c r="Q269" s="669">
        <v>69.02</v>
      </c>
    </row>
    <row r="270" spans="1:17" ht="14.4" customHeight="1" x14ac:dyDescent="0.3">
      <c r="A270" s="664" t="s">
        <v>548</v>
      </c>
      <c r="B270" s="665" t="s">
        <v>5688</v>
      </c>
      <c r="C270" s="665" t="s">
        <v>5542</v>
      </c>
      <c r="D270" s="665" t="s">
        <v>5975</v>
      </c>
      <c r="E270" s="665" t="s">
        <v>5728</v>
      </c>
      <c r="F270" s="668">
        <v>33</v>
      </c>
      <c r="G270" s="668">
        <v>2804.34</v>
      </c>
      <c r="H270" s="668">
        <v>1</v>
      </c>
      <c r="I270" s="668">
        <v>84.98</v>
      </c>
      <c r="J270" s="668">
        <v>22</v>
      </c>
      <c r="K270" s="668">
        <v>1869.56</v>
      </c>
      <c r="L270" s="668">
        <v>0.66666666666666663</v>
      </c>
      <c r="M270" s="668">
        <v>84.98</v>
      </c>
      <c r="N270" s="668">
        <v>100</v>
      </c>
      <c r="O270" s="668">
        <v>8498</v>
      </c>
      <c r="P270" s="681">
        <v>3.0303030303030303</v>
      </c>
      <c r="Q270" s="669">
        <v>84.98</v>
      </c>
    </row>
    <row r="271" spans="1:17" ht="14.4" customHeight="1" x14ac:dyDescent="0.3">
      <c r="A271" s="664" t="s">
        <v>548</v>
      </c>
      <c r="B271" s="665" t="s">
        <v>5688</v>
      </c>
      <c r="C271" s="665" t="s">
        <v>5542</v>
      </c>
      <c r="D271" s="665" t="s">
        <v>5976</v>
      </c>
      <c r="E271" s="665" t="s">
        <v>5977</v>
      </c>
      <c r="F271" s="668">
        <v>1</v>
      </c>
      <c r="G271" s="668">
        <v>4348.4799999999996</v>
      </c>
      <c r="H271" s="668">
        <v>1</v>
      </c>
      <c r="I271" s="668">
        <v>4348.4799999999996</v>
      </c>
      <c r="J271" s="668"/>
      <c r="K271" s="668"/>
      <c r="L271" s="668"/>
      <c r="M271" s="668"/>
      <c r="N271" s="668"/>
      <c r="O271" s="668"/>
      <c r="P271" s="681"/>
      <c r="Q271" s="669"/>
    </row>
    <row r="272" spans="1:17" ht="14.4" customHeight="1" x14ac:dyDescent="0.3">
      <c r="A272" s="664" t="s">
        <v>548</v>
      </c>
      <c r="B272" s="665" t="s">
        <v>5688</v>
      </c>
      <c r="C272" s="665" t="s">
        <v>5542</v>
      </c>
      <c r="D272" s="665" t="s">
        <v>5978</v>
      </c>
      <c r="E272" s="665" t="s">
        <v>5979</v>
      </c>
      <c r="F272" s="668">
        <v>1</v>
      </c>
      <c r="G272" s="668">
        <v>5440.91</v>
      </c>
      <c r="H272" s="668">
        <v>1</v>
      </c>
      <c r="I272" s="668">
        <v>5440.91</v>
      </c>
      <c r="J272" s="668"/>
      <c r="K272" s="668"/>
      <c r="L272" s="668"/>
      <c r="M272" s="668"/>
      <c r="N272" s="668"/>
      <c r="O272" s="668"/>
      <c r="P272" s="681"/>
      <c r="Q272" s="669"/>
    </row>
    <row r="273" spans="1:17" ht="14.4" customHeight="1" x14ac:dyDescent="0.3">
      <c r="A273" s="664" t="s">
        <v>548</v>
      </c>
      <c r="B273" s="665" t="s">
        <v>5688</v>
      </c>
      <c r="C273" s="665" t="s">
        <v>5542</v>
      </c>
      <c r="D273" s="665" t="s">
        <v>5980</v>
      </c>
      <c r="E273" s="665" t="s">
        <v>5981</v>
      </c>
      <c r="F273" s="668">
        <v>1</v>
      </c>
      <c r="G273" s="668">
        <v>6832.75</v>
      </c>
      <c r="H273" s="668">
        <v>1</v>
      </c>
      <c r="I273" s="668">
        <v>6832.75</v>
      </c>
      <c r="J273" s="668"/>
      <c r="K273" s="668"/>
      <c r="L273" s="668"/>
      <c r="M273" s="668"/>
      <c r="N273" s="668"/>
      <c r="O273" s="668"/>
      <c r="P273" s="681"/>
      <c r="Q273" s="669"/>
    </row>
    <row r="274" spans="1:17" ht="14.4" customHeight="1" x14ac:dyDescent="0.3">
      <c r="A274" s="664" t="s">
        <v>548</v>
      </c>
      <c r="B274" s="665" t="s">
        <v>5688</v>
      </c>
      <c r="C274" s="665" t="s">
        <v>5542</v>
      </c>
      <c r="D274" s="665" t="s">
        <v>5982</v>
      </c>
      <c r="E274" s="665" t="s">
        <v>5983</v>
      </c>
      <c r="F274" s="668">
        <v>24</v>
      </c>
      <c r="G274" s="668">
        <v>17112.48</v>
      </c>
      <c r="H274" s="668">
        <v>1</v>
      </c>
      <c r="I274" s="668">
        <v>713.02</v>
      </c>
      <c r="J274" s="668">
        <v>42</v>
      </c>
      <c r="K274" s="668">
        <v>29946.84</v>
      </c>
      <c r="L274" s="668">
        <v>1.75</v>
      </c>
      <c r="M274" s="668">
        <v>713.02</v>
      </c>
      <c r="N274" s="668">
        <v>8</v>
      </c>
      <c r="O274" s="668">
        <v>5704.16</v>
      </c>
      <c r="P274" s="681">
        <v>0.33333333333333331</v>
      </c>
      <c r="Q274" s="669">
        <v>713.02</v>
      </c>
    </row>
    <row r="275" spans="1:17" ht="14.4" customHeight="1" x14ac:dyDescent="0.3">
      <c r="A275" s="664" t="s">
        <v>548</v>
      </c>
      <c r="B275" s="665" t="s">
        <v>5688</v>
      </c>
      <c r="C275" s="665" t="s">
        <v>5542</v>
      </c>
      <c r="D275" s="665" t="s">
        <v>5984</v>
      </c>
      <c r="E275" s="665" t="s">
        <v>5985</v>
      </c>
      <c r="F275" s="668">
        <v>36</v>
      </c>
      <c r="G275" s="668">
        <v>8282.52</v>
      </c>
      <c r="H275" s="668">
        <v>1</v>
      </c>
      <c r="I275" s="668">
        <v>230.07000000000002</v>
      </c>
      <c r="J275" s="668">
        <v>69</v>
      </c>
      <c r="K275" s="668">
        <v>15874.830000000002</v>
      </c>
      <c r="L275" s="668">
        <v>1.9166666666666667</v>
      </c>
      <c r="M275" s="668">
        <v>230.07000000000002</v>
      </c>
      <c r="N275" s="668">
        <v>62</v>
      </c>
      <c r="O275" s="668">
        <v>14264.339999999998</v>
      </c>
      <c r="P275" s="681">
        <v>1.7222222222222219</v>
      </c>
      <c r="Q275" s="669">
        <v>230.06999999999996</v>
      </c>
    </row>
    <row r="276" spans="1:17" ht="14.4" customHeight="1" x14ac:dyDescent="0.3">
      <c r="A276" s="664" t="s">
        <v>548</v>
      </c>
      <c r="B276" s="665" t="s">
        <v>5688</v>
      </c>
      <c r="C276" s="665" t="s">
        <v>5542</v>
      </c>
      <c r="D276" s="665" t="s">
        <v>5986</v>
      </c>
      <c r="E276" s="665" t="s">
        <v>5987</v>
      </c>
      <c r="F276" s="668">
        <v>3</v>
      </c>
      <c r="G276" s="668">
        <v>369.99</v>
      </c>
      <c r="H276" s="668">
        <v>1</v>
      </c>
      <c r="I276" s="668">
        <v>123.33</v>
      </c>
      <c r="J276" s="668">
        <v>2</v>
      </c>
      <c r="K276" s="668">
        <v>246.66</v>
      </c>
      <c r="L276" s="668">
        <v>0.66666666666666663</v>
      </c>
      <c r="M276" s="668">
        <v>123.33</v>
      </c>
      <c r="N276" s="668"/>
      <c r="O276" s="668"/>
      <c r="P276" s="681"/>
      <c r="Q276" s="669"/>
    </row>
    <row r="277" spans="1:17" ht="14.4" customHeight="1" x14ac:dyDescent="0.3">
      <c r="A277" s="664" t="s">
        <v>548</v>
      </c>
      <c r="B277" s="665" t="s">
        <v>5688</v>
      </c>
      <c r="C277" s="665" t="s">
        <v>5542</v>
      </c>
      <c r="D277" s="665" t="s">
        <v>5988</v>
      </c>
      <c r="E277" s="665" t="s">
        <v>3157</v>
      </c>
      <c r="F277" s="668">
        <v>12</v>
      </c>
      <c r="G277" s="668">
        <v>2611.6799999999998</v>
      </c>
      <c r="H277" s="668">
        <v>1</v>
      </c>
      <c r="I277" s="668">
        <v>217.64</v>
      </c>
      <c r="J277" s="668">
        <v>3</v>
      </c>
      <c r="K277" s="668">
        <v>652.91999999999996</v>
      </c>
      <c r="L277" s="668">
        <v>0.25</v>
      </c>
      <c r="M277" s="668">
        <v>217.64</v>
      </c>
      <c r="N277" s="668">
        <v>1</v>
      </c>
      <c r="O277" s="668">
        <v>217.64</v>
      </c>
      <c r="P277" s="681">
        <v>8.3333333333333329E-2</v>
      </c>
      <c r="Q277" s="669">
        <v>217.64</v>
      </c>
    </row>
    <row r="278" spans="1:17" ht="14.4" customHeight="1" x14ac:dyDescent="0.3">
      <c r="A278" s="664" t="s">
        <v>548</v>
      </c>
      <c r="B278" s="665" t="s">
        <v>5688</v>
      </c>
      <c r="C278" s="665" t="s">
        <v>5542</v>
      </c>
      <c r="D278" s="665" t="s">
        <v>5989</v>
      </c>
      <c r="E278" s="665" t="s">
        <v>3157</v>
      </c>
      <c r="F278" s="668">
        <v>3</v>
      </c>
      <c r="G278" s="668">
        <v>795.93000000000006</v>
      </c>
      <c r="H278" s="668">
        <v>1</v>
      </c>
      <c r="I278" s="668">
        <v>265.31</v>
      </c>
      <c r="J278" s="668">
        <v>2</v>
      </c>
      <c r="K278" s="668">
        <v>530.62</v>
      </c>
      <c r="L278" s="668">
        <v>0.66666666666666663</v>
      </c>
      <c r="M278" s="668">
        <v>265.31</v>
      </c>
      <c r="N278" s="668">
        <v>8</v>
      </c>
      <c r="O278" s="668">
        <v>2122.48</v>
      </c>
      <c r="P278" s="681">
        <v>2.6666666666666665</v>
      </c>
      <c r="Q278" s="669">
        <v>265.31</v>
      </c>
    </row>
    <row r="279" spans="1:17" ht="14.4" customHeight="1" x14ac:dyDescent="0.3">
      <c r="A279" s="664" t="s">
        <v>548</v>
      </c>
      <c r="B279" s="665" t="s">
        <v>5688</v>
      </c>
      <c r="C279" s="665" t="s">
        <v>5542</v>
      </c>
      <c r="D279" s="665" t="s">
        <v>5990</v>
      </c>
      <c r="E279" s="665" t="s">
        <v>5991</v>
      </c>
      <c r="F279" s="668">
        <v>12</v>
      </c>
      <c r="G279" s="668">
        <v>6218.16</v>
      </c>
      <c r="H279" s="668">
        <v>1</v>
      </c>
      <c r="I279" s="668">
        <v>518.17999999999995</v>
      </c>
      <c r="J279" s="668">
        <v>18</v>
      </c>
      <c r="K279" s="668">
        <v>9327.239999999998</v>
      </c>
      <c r="L279" s="668">
        <v>1.4999999999999998</v>
      </c>
      <c r="M279" s="668">
        <v>518.17999999999984</v>
      </c>
      <c r="N279" s="668">
        <v>20</v>
      </c>
      <c r="O279" s="668">
        <v>10363.600000000002</v>
      </c>
      <c r="P279" s="681">
        <v>1.666666666666667</v>
      </c>
      <c r="Q279" s="669">
        <v>518.18000000000006</v>
      </c>
    </row>
    <row r="280" spans="1:17" ht="14.4" customHeight="1" x14ac:dyDescent="0.3">
      <c r="A280" s="664" t="s">
        <v>548</v>
      </c>
      <c r="B280" s="665" t="s">
        <v>5688</v>
      </c>
      <c r="C280" s="665" t="s">
        <v>5542</v>
      </c>
      <c r="D280" s="665" t="s">
        <v>5992</v>
      </c>
      <c r="E280" s="665" t="s">
        <v>5993</v>
      </c>
      <c r="F280" s="668">
        <v>9</v>
      </c>
      <c r="G280" s="668">
        <v>9308.61</v>
      </c>
      <c r="H280" s="668">
        <v>1</v>
      </c>
      <c r="I280" s="668">
        <v>1034.29</v>
      </c>
      <c r="J280" s="668">
        <v>9</v>
      </c>
      <c r="K280" s="668">
        <v>9308.61</v>
      </c>
      <c r="L280" s="668">
        <v>1</v>
      </c>
      <c r="M280" s="668">
        <v>1034.29</v>
      </c>
      <c r="N280" s="668">
        <v>4</v>
      </c>
      <c r="O280" s="668">
        <v>4137.16</v>
      </c>
      <c r="P280" s="681">
        <v>0.44444444444444442</v>
      </c>
      <c r="Q280" s="669">
        <v>1034.29</v>
      </c>
    </row>
    <row r="281" spans="1:17" ht="14.4" customHeight="1" x14ac:dyDescent="0.3">
      <c r="A281" s="664" t="s">
        <v>548</v>
      </c>
      <c r="B281" s="665" t="s">
        <v>5688</v>
      </c>
      <c r="C281" s="665" t="s">
        <v>5542</v>
      </c>
      <c r="D281" s="665" t="s">
        <v>5994</v>
      </c>
      <c r="E281" s="665" t="s">
        <v>5939</v>
      </c>
      <c r="F281" s="668">
        <v>1</v>
      </c>
      <c r="G281" s="668">
        <v>91.2</v>
      </c>
      <c r="H281" s="668">
        <v>1</v>
      </c>
      <c r="I281" s="668">
        <v>91.2</v>
      </c>
      <c r="J281" s="668">
        <v>2</v>
      </c>
      <c r="K281" s="668">
        <v>182.4</v>
      </c>
      <c r="L281" s="668">
        <v>2</v>
      </c>
      <c r="M281" s="668">
        <v>91.2</v>
      </c>
      <c r="N281" s="668"/>
      <c r="O281" s="668"/>
      <c r="P281" s="681"/>
      <c r="Q281" s="669"/>
    </row>
    <row r="282" spans="1:17" ht="14.4" customHeight="1" x14ac:dyDescent="0.3">
      <c r="A282" s="664" t="s">
        <v>548</v>
      </c>
      <c r="B282" s="665" t="s">
        <v>5688</v>
      </c>
      <c r="C282" s="665" t="s">
        <v>5542</v>
      </c>
      <c r="D282" s="665" t="s">
        <v>5995</v>
      </c>
      <c r="E282" s="665" t="s">
        <v>5728</v>
      </c>
      <c r="F282" s="668">
        <v>3</v>
      </c>
      <c r="G282" s="668">
        <v>289.14</v>
      </c>
      <c r="H282" s="668">
        <v>1</v>
      </c>
      <c r="I282" s="668">
        <v>96.38</v>
      </c>
      <c r="J282" s="668">
        <v>15</v>
      </c>
      <c r="K282" s="668">
        <v>1445.6999999999998</v>
      </c>
      <c r="L282" s="668">
        <v>5</v>
      </c>
      <c r="M282" s="668">
        <v>96.379999999999981</v>
      </c>
      <c r="N282" s="668">
        <v>27</v>
      </c>
      <c r="O282" s="668">
        <v>2602.2599999999998</v>
      </c>
      <c r="P282" s="681">
        <v>9</v>
      </c>
      <c r="Q282" s="669">
        <v>96.38</v>
      </c>
    </row>
    <row r="283" spans="1:17" ht="14.4" customHeight="1" x14ac:dyDescent="0.3">
      <c r="A283" s="664" t="s">
        <v>548</v>
      </c>
      <c r="B283" s="665" t="s">
        <v>5688</v>
      </c>
      <c r="C283" s="665" t="s">
        <v>5542</v>
      </c>
      <c r="D283" s="665" t="s">
        <v>5727</v>
      </c>
      <c r="E283" s="665" t="s">
        <v>5728</v>
      </c>
      <c r="F283" s="668">
        <v>36</v>
      </c>
      <c r="G283" s="668">
        <v>4365</v>
      </c>
      <c r="H283" s="668">
        <v>1</v>
      </c>
      <c r="I283" s="668">
        <v>121.25</v>
      </c>
      <c r="J283" s="668">
        <v>18</v>
      </c>
      <c r="K283" s="668">
        <v>2182.5</v>
      </c>
      <c r="L283" s="668">
        <v>0.5</v>
      </c>
      <c r="M283" s="668">
        <v>121.25</v>
      </c>
      <c r="N283" s="668">
        <v>25</v>
      </c>
      <c r="O283" s="668">
        <v>3031.25</v>
      </c>
      <c r="P283" s="681">
        <v>0.69444444444444442</v>
      </c>
      <c r="Q283" s="669">
        <v>121.25</v>
      </c>
    </row>
    <row r="284" spans="1:17" ht="14.4" customHeight="1" x14ac:dyDescent="0.3">
      <c r="A284" s="664" t="s">
        <v>548</v>
      </c>
      <c r="B284" s="665" t="s">
        <v>5688</v>
      </c>
      <c r="C284" s="665" t="s">
        <v>5542</v>
      </c>
      <c r="D284" s="665" t="s">
        <v>5996</v>
      </c>
      <c r="E284" s="665" t="s">
        <v>5728</v>
      </c>
      <c r="F284" s="668">
        <v>6</v>
      </c>
      <c r="G284" s="668">
        <v>621.84</v>
      </c>
      <c r="H284" s="668">
        <v>1</v>
      </c>
      <c r="I284" s="668">
        <v>103.64</v>
      </c>
      <c r="J284" s="668">
        <v>3</v>
      </c>
      <c r="K284" s="668">
        <v>310.92</v>
      </c>
      <c r="L284" s="668">
        <v>0.5</v>
      </c>
      <c r="M284" s="668">
        <v>103.64</v>
      </c>
      <c r="N284" s="668">
        <v>1</v>
      </c>
      <c r="O284" s="668">
        <v>103.64</v>
      </c>
      <c r="P284" s="681">
        <v>0.16666666666666666</v>
      </c>
      <c r="Q284" s="669">
        <v>103.64</v>
      </c>
    </row>
    <row r="285" spans="1:17" ht="14.4" customHeight="1" x14ac:dyDescent="0.3">
      <c r="A285" s="664" t="s">
        <v>548</v>
      </c>
      <c r="B285" s="665" t="s">
        <v>5688</v>
      </c>
      <c r="C285" s="665" t="s">
        <v>5542</v>
      </c>
      <c r="D285" s="665" t="s">
        <v>5997</v>
      </c>
      <c r="E285" s="665" t="s">
        <v>5728</v>
      </c>
      <c r="F285" s="668">
        <v>2</v>
      </c>
      <c r="G285" s="668">
        <v>228</v>
      </c>
      <c r="H285" s="668">
        <v>1</v>
      </c>
      <c r="I285" s="668">
        <v>114</v>
      </c>
      <c r="J285" s="668">
        <v>1</v>
      </c>
      <c r="K285" s="668">
        <v>114</v>
      </c>
      <c r="L285" s="668">
        <v>0.5</v>
      </c>
      <c r="M285" s="668">
        <v>114</v>
      </c>
      <c r="N285" s="668">
        <v>5</v>
      </c>
      <c r="O285" s="668">
        <v>570</v>
      </c>
      <c r="P285" s="681">
        <v>2.5</v>
      </c>
      <c r="Q285" s="669">
        <v>114</v>
      </c>
    </row>
    <row r="286" spans="1:17" ht="14.4" customHeight="1" x14ac:dyDescent="0.3">
      <c r="A286" s="664" t="s">
        <v>548</v>
      </c>
      <c r="B286" s="665" t="s">
        <v>5688</v>
      </c>
      <c r="C286" s="665" t="s">
        <v>5542</v>
      </c>
      <c r="D286" s="665" t="s">
        <v>5998</v>
      </c>
      <c r="E286" s="665" t="s">
        <v>5728</v>
      </c>
      <c r="F286" s="668">
        <v>1</v>
      </c>
      <c r="G286" s="668">
        <v>172.04</v>
      </c>
      <c r="H286" s="668">
        <v>1</v>
      </c>
      <c r="I286" s="668">
        <v>172.04</v>
      </c>
      <c r="J286" s="668">
        <v>2</v>
      </c>
      <c r="K286" s="668">
        <v>344.08</v>
      </c>
      <c r="L286" s="668">
        <v>2</v>
      </c>
      <c r="M286" s="668">
        <v>172.04</v>
      </c>
      <c r="N286" s="668"/>
      <c r="O286" s="668"/>
      <c r="P286" s="681"/>
      <c r="Q286" s="669"/>
    </row>
    <row r="287" spans="1:17" ht="14.4" customHeight="1" x14ac:dyDescent="0.3">
      <c r="A287" s="664" t="s">
        <v>548</v>
      </c>
      <c r="B287" s="665" t="s">
        <v>5688</v>
      </c>
      <c r="C287" s="665" t="s">
        <v>5542</v>
      </c>
      <c r="D287" s="665" t="s">
        <v>5999</v>
      </c>
      <c r="E287" s="665" t="s">
        <v>5728</v>
      </c>
      <c r="F287" s="668">
        <v>139</v>
      </c>
      <c r="G287" s="668">
        <v>12532.24</v>
      </c>
      <c r="H287" s="668">
        <v>1</v>
      </c>
      <c r="I287" s="668">
        <v>90.16</v>
      </c>
      <c r="J287" s="668">
        <v>150</v>
      </c>
      <c r="K287" s="668">
        <v>13524</v>
      </c>
      <c r="L287" s="668">
        <v>1.079136690647482</v>
      </c>
      <c r="M287" s="668">
        <v>90.16</v>
      </c>
      <c r="N287" s="668">
        <v>97</v>
      </c>
      <c r="O287" s="668">
        <v>8745.52</v>
      </c>
      <c r="P287" s="681">
        <v>0.69784172661870514</v>
      </c>
      <c r="Q287" s="669">
        <v>90.160000000000011</v>
      </c>
    </row>
    <row r="288" spans="1:17" ht="14.4" customHeight="1" x14ac:dyDescent="0.3">
      <c r="A288" s="664" t="s">
        <v>548</v>
      </c>
      <c r="B288" s="665" t="s">
        <v>5688</v>
      </c>
      <c r="C288" s="665" t="s">
        <v>5542</v>
      </c>
      <c r="D288" s="665" t="s">
        <v>6000</v>
      </c>
      <c r="E288" s="665" t="s">
        <v>6001</v>
      </c>
      <c r="F288" s="668"/>
      <c r="G288" s="668"/>
      <c r="H288" s="668"/>
      <c r="I288" s="668"/>
      <c r="J288" s="668">
        <v>5</v>
      </c>
      <c r="K288" s="668">
        <v>1165.9000000000001</v>
      </c>
      <c r="L288" s="668"/>
      <c r="M288" s="668">
        <v>233.18</v>
      </c>
      <c r="N288" s="668"/>
      <c r="O288" s="668"/>
      <c r="P288" s="681"/>
      <c r="Q288" s="669"/>
    </row>
    <row r="289" spans="1:17" ht="14.4" customHeight="1" x14ac:dyDescent="0.3">
      <c r="A289" s="664" t="s">
        <v>548</v>
      </c>
      <c r="B289" s="665" t="s">
        <v>5688</v>
      </c>
      <c r="C289" s="665" t="s">
        <v>5542</v>
      </c>
      <c r="D289" s="665" t="s">
        <v>6002</v>
      </c>
      <c r="E289" s="665" t="s">
        <v>6003</v>
      </c>
      <c r="F289" s="668">
        <v>2</v>
      </c>
      <c r="G289" s="668">
        <v>8904.1200000000008</v>
      </c>
      <c r="H289" s="668">
        <v>1</v>
      </c>
      <c r="I289" s="668">
        <v>4452.0600000000004</v>
      </c>
      <c r="J289" s="668">
        <v>3</v>
      </c>
      <c r="K289" s="668">
        <v>13356.18</v>
      </c>
      <c r="L289" s="668">
        <v>1.5</v>
      </c>
      <c r="M289" s="668">
        <v>4452.0600000000004</v>
      </c>
      <c r="N289" s="668">
        <v>2</v>
      </c>
      <c r="O289" s="668">
        <v>8904.1200000000008</v>
      </c>
      <c r="P289" s="681">
        <v>1</v>
      </c>
      <c r="Q289" s="669">
        <v>4452.0600000000004</v>
      </c>
    </row>
    <row r="290" spans="1:17" ht="14.4" customHeight="1" x14ac:dyDescent="0.3">
      <c r="A290" s="664" t="s">
        <v>548</v>
      </c>
      <c r="B290" s="665" t="s">
        <v>5688</v>
      </c>
      <c r="C290" s="665" t="s">
        <v>5542</v>
      </c>
      <c r="D290" s="665" t="s">
        <v>6004</v>
      </c>
      <c r="E290" s="665" t="s">
        <v>6005</v>
      </c>
      <c r="F290" s="668">
        <v>2</v>
      </c>
      <c r="G290" s="668">
        <v>3662.5</v>
      </c>
      <c r="H290" s="668">
        <v>1</v>
      </c>
      <c r="I290" s="668">
        <v>1831.25</v>
      </c>
      <c r="J290" s="668"/>
      <c r="K290" s="668"/>
      <c r="L290" s="668"/>
      <c r="M290" s="668"/>
      <c r="N290" s="668">
        <v>1</v>
      </c>
      <c r="O290" s="668">
        <v>1831.25</v>
      </c>
      <c r="P290" s="681">
        <v>0.5</v>
      </c>
      <c r="Q290" s="669">
        <v>1831.25</v>
      </c>
    </row>
    <row r="291" spans="1:17" ht="14.4" customHeight="1" x14ac:dyDescent="0.3">
      <c r="A291" s="664" t="s">
        <v>548</v>
      </c>
      <c r="B291" s="665" t="s">
        <v>5688</v>
      </c>
      <c r="C291" s="665" t="s">
        <v>5542</v>
      </c>
      <c r="D291" s="665" t="s">
        <v>5729</v>
      </c>
      <c r="E291" s="665" t="s">
        <v>5730</v>
      </c>
      <c r="F291" s="668">
        <v>2</v>
      </c>
      <c r="G291" s="668">
        <v>25363.96</v>
      </c>
      <c r="H291" s="668">
        <v>1</v>
      </c>
      <c r="I291" s="668">
        <v>12681.98</v>
      </c>
      <c r="J291" s="668"/>
      <c r="K291" s="668"/>
      <c r="L291" s="668"/>
      <c r="M291" s="668"/>
      <c r="N291" s="668">
        <v>2</v>
      </c>
      <c r="O291" s="668">
        <v>25363.96</v>
      </c>
      <c r="P291" s="681">
        <v>1</v>
      </c>
      <c r="Q291" s="669">
        <v>12681.98</v>
      </c>
    </row>
    <row r="292" spans="1:17" ht="14.4" customHeight="1" x14ac:dyDescent="0.3">
      <c r="A292" s="664" t="s">
        <v>548</v>
      </c>
      <c r="B292" s="665" t="s">
        <v>5688</v>
      </c>
      <c r="C292" s="665" t="s">
        <v>5542</v>
      </c>
      <c r="D292" s="665" t="s">
        <v>6006</v>
      </c>
      <c r="E292" s="665" t="s">
        <v>6007</v>
      </c>
      <c r="F292" s="668">
        <v>7</v>
      </c>
      <c r="G292" s="668">
        <v>34314</v>
      </c>
      <c r="H292" s="668">
        <v>1</v>
      </c>
      <c r="I292" s="668">
        <v>4902</v>
      </c>
      <c r="J292" s="668">
        <v>2</v>
      </c>
      <c r="K292" s="668">
        <v>9804</v>
      </c>
      <c r="L292" s="668">
        <v>0.2857142857142857</v>
      </c>
      <c r="M292" s="668">
        <v>4902</v>
      </c>
      <c r="N292" s="668">
        <v>7</v>
      </c>
      <c r="O292" s="668">
        <v>34314</v>
      </c>
      <c r="P292" s="681">
        <v>1</v>
      </c>
      <c r="Q292" s="669">
        <v>4902</v>
      </c>
    </row>
    <row r="293" spans="1:17" ht="14.4" customHeight="1" x14ac:dyDescent="0.3">
      <c r="A293" s="664" t="s">
        <v>548</v>
      </c>
      <c r="B293" s="665" t="s">
        <v>5688</v>
      </c>
      <c r="C293" s="665" t="s">
        <v>5542</v>
      </c>
      <c r="D293" s="665" t="s">
        <v>6008</v>
      </c>
      <c r="E293" s="665" t="s">
        <v>6009</v>
      </c>
      <c r="F293" s="668">
        <v>2</v>
      </c>
      <c r="G293" s="668">
        <v>9638</v>
      </c>
      <c r="H293" s="668">
        <v>1</v>
      </c>
      <c r="I293" s="668">
        <v>4819</v>
      </c>
      <c r="J293" s="668"/>
      <c r="K293" s="668"/>
      <c r="L293" s="668"/>
      <c r="M293" s="668"/>
      <c r="N293" s="668">
        <v>1</v>
      </c>
      <c r="O293" s="668">
        <v>4819</v>
      </c>
      <c r="P293" s="681">
        <v>0.5</v>
      </c>
      <c r="Q293" s="669">
        <v>4819</v>
      </c>
    </row>
    <row r="294" spans="1:17" ht="14.4" customHeight="1" x14ac:dyDescent="0.3">
      <c r="A294" s="664" t="s">
        <v>548</v>
      </c>
      <c r="B294" s="665" t="s">
        <v>5688</v>
      </c>
      <c r="C294" s="665" t="s">
        <v>5542</v>
      </c>
      <c r="D294" s="665" t="s">
        <v>6010</v>
      </c>
      <c r="E294" s="665" t="s">
        <v>6011</v>
      </c>
      <c r="F294" s="668">
        <v>5</v>
      </c>
      <c r="G294" s="668">
        <v>24950</v>
      </c>
      <c r="H294" s="668">
        <v>1</v>
      </c>
      <c r="I294" s="668">
        <v>4990</v>
      </c>
      <c r="J294" s="668">
        <v>8</v>
      </c>
      <c r="K294" s="668">
        <v>39920</v>
      </c>
      <c r="L294" s="668">
        <v>1.6</v>
      </c>
      <c r="M294" s="668">
        <v>4990</v>
      </c>
      <c r="N294" s="668">
        <v>14</v>
      </c>
      <c r="O294" s="668">
        <v>69860</v>
      </c>
      <c r="P294" s="681">
        <v>2.8</v>
      </c>
      <c r="Q294" s="669">
        <v>4990</v>
      </c>
    </row>
    <row r="295" spans="1:17" ht="14.4" customHeight="1" x14ac:dyDescent="0.3">
      <c r="A295" s="664" t="s">
        <v>548</v>
      </c>
      <c r="B295" s="665" t="s">
        <v>5688</v>
      </c>
      <c r="C295" s="665" t="s">
        <v>5542</v>
      </c>
      <c r="D295" s="665" t="s">
        <v>6012</v>
      </c>
      <c r="E295" s="665" t="s">
        <v>6013</v>
      </c>
      <c r="F295" s="668"/>
      <c r="G295" s="668"/>
      <c r="H295" s="668"/>
      <c r="I295" s="668"/>
      <c r="J295" s="668">
        <v>1</v>
      </c>
      <c r="K295" s="668">
        <v>1486.15</v>
      </c>
      <c r="L295" s="668"/>
      <c r="M295" s="668">
        <v>1486.15</v>
      </c>
      <c r="N295" s="668">
        <v>3</v>
      </c>
      <c r="O295" s="668">
        <v>4458.4500000000007</v>
      </c>
      <c r="P295" s="681"/>
      <c r="Q295" s="669">
        <v>1486.1500000000003</v>
      </c>
    </row>
    <row r="296" spans="1:17" ht="14.4" customHeight="1" x14ac:dyDescent="0.3">
      <c r="A296" s="664" t="s">
        <v>548</v>
      </c>
      <c r="B296" s="665" t="s">
        <v>5688</v>
      </c>
      <c r="C296" s="665" t="s">
        <v>5542</v>
      </c>
      <c r="D296" s="665" t="s">
        <v>6014</v>
      </c>
      <c r="E296" s="665" t="s">
        <v>6015</v>
      </c>
      <c r="F296" s="668">
        <v>2</v>
      </c>
      <c r="G296" s="668">
        <v>5832.66</v>
      </c>
      <c r="H296" s="668">
        <v>1</v>
      </c>
      <c r="I296" s="668">
        <v>2916.33</v>
      </c>
      <c r="J296" s="668"/>
      <c r="K296" s="668"/>
      <c r="L296" s="668"/>
      <c r="M296" s="668"/>
      <c r="N296" s="668"/>
      <c r="O296" s="668"/>
      <c r="P296" s="681"/>
      <c r="Q296" s="669"/>
    </row>
    <row r="297" spans="1:17" ht="14.4" customHeight="1" x14ac:dyDescent="0.3">
      <c r="A297" s="664" t="s">
        <v>548</v>
      </c>
      <c r="B297" s="665" t="s">
        <v>5688</v>
      </c>
      <c r="C297" s="665" t="s">
        <v>5542</v>
      </c>
      <c r="D297" s="665" t="s">
        <v>6016</v>
      </c>
      <c r="E297" s="665" t="s">
        <v>6017</v>
      </c>
      <c r="F297" s="668"/>
      <c r="G297" s="668"/>
      <c r="H297" s="668"/>
      <c r="I297" s="668"/>
      <c r="J297" s="668">
        <v>1</v>
      </c>
      <c r="K297" s="668">
        <v>1631</v>
      </c>
      <c r="L297" s="668"/>
      <c r="M297" s="668">
        <v>1631</v>
      </c>
      <c r="N297" s="668">
        <v>1</v>
      </c>
      <c r="O297" s="668">
        <v>1631</v>
      </c>
      <c r="P297" s="681"/>
      <c r="Q297" s="669">
        <v>1631</v>
      </c>
    </row>
    <row r="298" spans="1:17" ht="14.4" customHeight="1" x14ac:dyDescent="0.3">
      <c r="A298" s="664" t="s">
        <v>548</v>
      </c>
      <c r="B298" s="665" t="s">
        <v>5688</v>
      </c>
      <c r="C298" s="665" t="s">
        <v>5542</v>
      </c>
      <c r="D298" s="665" t="s">
        <v>6018</v>
      </c>
      <c r="E298" s="665" t="s">
        <v>6019</v>
      </c>
      <c r="F298" s="668">
        <v>2</v>
      </c>
      <c r="G298" s="668">
        <v>5668.9</v>
      </c>
      <c r="H298" s="668">
        <v>1</v>
      </c>
      <c r="I298" s="668">
        <v>2834.45</v>
      </c>
      <c r="J298" s="668">
        <v>1</v>
      </c>
      <c r="K298" s="668">
        <v>2834.45</v>
      </c>
      <c r="L298" s="668">
        <v>0.5</v>
      </c>
      <c r="M298" s="668">
        <v>2834.45</v>
      </c>
      <c r="N298" s="668">
        <v>2</v>
      </c>
      <c r="O298" s="668">
        <v>5668.9</v>
      </c>
      <c r="P298" s="681">
        <v>1</v>
      </c>
      <c r="Q298" s="669">
        <v>2834.45</v>
      </c>
    </row>
    <row r="299" spans="1:17" ht="14.4" customHeight="1" x14ac:dyDescent="0.3">
      <c r="A299" s="664" t="s">
        <v>548</v>
      </c>
      <c r="B299" s="665" t="s">
        <v>5688</v>
      </c>
      <c r="C299" s="665" t="s">
        <v>5542</v>
      </c>
      <c r="D299" s="665" t="s">
        <v>6020</v>
      </c>
      <c r="E299" s="665" t="s">
        <v>6019</v>
      </c>
      <c r="F299" s="668">
        <v>1</v>
      </c>
      <c r="G299" s="668">
        <v>4301.95</v>
      </c>
      <c r="H299" s="668">
        <v>1</v>
      </c>
      <c r="I299" s="668">
        <v>4301.95</v>
      </c>
      <c r="J299" s="668">
        <v>1</v>
      </c>
      <c r="K299" s="668">
        <v>4301.95</v>
      </c>
      <c r="L299" s="668">
        <v>1</v>
      </c>
      <c r="M299" s="668">
        <v>4301.95</v>
      </c>
      <c r="N299" s="668"/>
      <c r="O299" s="668"/>
      <c r="P299" s="681"/>
      <c r="Q299" s="669"/>
    </row>
    <row r="300" spans="1:17" ht="14.4" customHeight="1" x14ac:dyDescent="0.3">
      <c r="A300" s="664" t="s">
        <v>548</v>
      </c>
      <c r="B300" s="665" t="s">
        <v>5688</v>
      </c>
      <c r="C300" s="665" t="s">
        <v>5542</v>
      </c>
      <c r="D300" s="665" t="s">
        <v>6021</v>
      </c>
      <c r="E300" s="665" t="s">
        <v>6022</v>
      </c>
      <c r="F300" s="668">
        <v>10</v>
      </c>
      <c r="G300" s="668">
        <v>12477.8</v>
      </c>
      <c r="H300" s="668">
        <v>1</v>
      </c>
      <c r="I300" s="668">
        <v>1247.78</v>
      </c>
      <c r="J300" s="668">
        <v>7</v>
      </c>
      <c r="K300" s="668">
        <v>8734.4599999999991</v>
      </c>
      <c r="L300" s="668">
        <v>0.7</v>
      </c>
      <c r="M300" s="668">
        <v>1247.78</v>
      </c>
      <c r="N300" s="668">
        <v>1</v>
      </c>
      <c r="O300" s="668">
        <v>1247.78</v>
      </c>
      <c r="P300" s="681">
        <v>0.1</v>
      </c>
      <c r="Q300" s="669">
        <v>1247.78</v>
      </c>
    </row>
    <row r="301" spans="1:17" ht="14.4" customHeight="1" x14ac:dyDescent="0.3">
      <c r="A301" s="664" t="s">
        <v>548</v>
      </c>
      <c r="B301" s="665" t="s">
        <v>5688</v>
      </c>
      <c r="C301" s="665" t="s">
        <v>5542</v>
      </c>
      <c r="D301" s="665" t="s">
        <v>6023</v>
      </c>
      <c r="E301" s="665" t="s">
        <v>6022</v>
      </c>
      <c r="F301" s="668">
        <v>25</v>
      </c>
      <c r="G301" s="668">
        <v>35547.25</v>
      </c>
      <c r="H301" s="668">
        <v>1</v>
      </c>
      <c r="I301" s="668">
        <v>1421.89</v>
      </c>
      <c r="J301" s="668">
        <v>15</v>
      </c>
      <c r="K301" s="668">
        <v>21328.350000000002</v>
      </c>
      <c r="L301" s="668">
        <v>0.60000000000000009</v>
      </c>
      <c r="M301" s="668">
        <v>1421.89</v>
      </c>
      <c r="N301" s="668">
        <v>49</v>
      </c>
      <c r="O301" s="668">
        <v>69672.609999999986</v>
      </c>
      <c r="P301" s="681">
        <v>1.9599999999999995</v>
      </c>
      <c r="Q301" s="669">
        <v>1421.8899999999996</v>
      </c>
    </row>
    <row r="302" spans="1:17" ht="14.4" customHeight="1" x14ac:dyDescent="0.3">
      <c r="A302" s="664" t="s">
        <v>548</v>
      </c>
      <c r="B302" s="665" t="s">
        <v>5688</v>
      </c>
      <c r="C302" s="665" t="s">
        <v>5542</v>
      </c>
      <c r="D302" s="665" t="s">
        <v>6024</v>
      </c>
      <c r="E302" s="665" t="s">
        <v>6022</v>
      </c>
      <c r="F302" s="668">
        <v>20</v>
      </c>
      <c r="G302" s="668">
        <v>33122.200000000004</v>
      </c>
      <c r="H302" s="668">
        <v>1</v>
      </c>
      <c r="I302" s="668">
        <v>1656.1100000000001</v>
      </c>
      <c r="J302" s="668">
        <v>13</v>
      </c>
      <c r="K302" s="668">
        <v>21529.43</v>
      </c>
      <c r="L302" s="668">
        <v>0.64999999999999991</v>
      </c>
      <c r="M302" s="668">
        <v>1656.1100000000001</v>
      </c>
      <c r="N302" s="668">
        <v>13</v>
      </c>
      <c r="O302" s="668">
        <v>21529.43</v>
      </c>
      <c r="P302" s="681">
        <v>0.64999999999999991</v>
      </c>
      <c r="Q302" s="669">
        <v>1656.1100000000001</v>
      </c>
    </row>
    <row r="303" spans="1:17" ht="14.4" customHeight="1" x14ac:dyDescent="0.3">
      <c r="A303" s="664" t="s">
        <v>548</v>
      </c>
      <c r="B303" s="665" t="s">
        <v>5688</v>
      </c>
      <c r="C303" s="665" t="s">
        <v>5542</v>
      </c>
      <c r="D303" s="665" t="s">
        <v>6025</v>
      </c>
      <c r="E303" s="665" t="s">
        <v>6022</v>
      </c>
      <c r="F303" s="668"/>
      <c r="G303" s="668"/>
      <c r="H303" s="668"/>
      <c r="I303" s="668"/>
      <c r="J303" s="668">
        <v>4</v>
      </c>
      <c r="K303" s="668">
        <v>7117.76</v>
      </c>
      <c r="L303" s="668"/>
      <c r="M303" s="668">
        <v>1779.44</v>
      </c>
      <c r="N303" s="668">
        <v>3</v>
      </c>
      <c r="O303" s="668">
        <v>5338.32</v>
      </c>
      <c r="P303" s="681"/>
      <c r="Q303" s="669">
        <v>1779.4399999999998</v>
      </c>
    </row>
    <row r="304" spans="1:17" ht="14.4" customHeight="1" x14ac:dyDescent="0.3">
      <c r="A304" s="664" t="s">
        <v>548</v>
      </c>
      <c r="B304" s="665" t="s">
        <v>5688</v>
      </c>
      <c r="C304" s="665" t="s">
        <v>5542</v>
      </c>
      <c r="D304" s="665" t="s">
        <v>5731</v>
      </c>
      <c r="E304" s="665" t="s">
        <v>5732</v>
      </c>
      <c r="F304" s="668">
        <v>53</v>
      </c>
      <c r="G304" s="668">
        <v>75250.459999999992</v>
      </c>
      <c r="H304" s="668">
        <v>1</v>
      </c>
      <c r="I304" s="668">
        <v>1419.82</v>
      </c>
      <c r="J304" s="668">
        <v>39</v>
      </c>
      <c r="K304" s="668">
        <v>55372.979999999996</v>
      </c>
      <c r="L304" s="668">
        <v>0.73584905660377364</v>
      </c>
      <c r="M304" s="668">
        <v>1419.82</v>
      </c>
      <c r="N304" s="668">
        <v>50</v>
      </c>
      <c r="O304" s="668">
        <v>70991</v>
      </c>
      <c r="P304" s="681">
        <v>0.94339622641509446</v>
      </c>
      <c r="Q304" s="669">
        <v>1419.82</v>
      </c>
    </row>
    <row r="305" spans="1:17" ht="14.4" customHeight="1" x14ac:dyDescent="0.3">
      <c r="A305" s="664" t="s">
        <v>548</v>
      </c>
      <c r="B305" s="665" t="s">
        <v>5688</v>
      </c>
      <c r="C305" s="665" t="s">
        <v>5542</v>
      </c>
      <c r="D305" s="665" t="s">
        <v>6026</v>
      </c>
      <c r="E305" s="665" t="s">
        <v>5732</v>
      </c>
      <c r="F305" s="668">
        <v>21</v>
      </c>
      <c r="G305" s="668">
        <v>32493.089999999997</v>
      </c>
      <c r="H305" s="668">
        <v>1</v>
      </c>
      <c r="I305" s="668">
        <v>1547.2899999999997</v>
      </c>
      <c r="J305" s="668">
        <v>29</v>
      </c>
      <c r="K305" s="668">
        <v>44871.41</v>
      </c>
      <c r="L305" s="668">
        <v>1.3809523809523812</v>
      </c>
      <c r="M305" s="668">
        <v>1547.2900000000002</v>
      </c>
      <c r="N305" s="668">
        <v>31</v>
      </c>
      <c r="O305" s="668">
        <v>47965.990000000005</v>
      </c>
      <c r="P305" s="681">
        <v>1.4761904761904765</v>
      </c>
      <c r="Q305" s="669">
        <v>1547.2900000000002</v>
      </c>
    </row>
    <row r="306" spans="1:17" ht="14.4" customHeight="1" x14ac:dyDescent="0.3">
      <c r="A306" s="664" t="s">
        <v>548</v>
      </c>
      <c r="B306" s="665" t="s">
        <v>5688</v>
      </c>
      <c r="C306" s="665" t="s">
        <v>5542</v>
      </c>
      <c r="D306" s="665" t="s">
        <v>6027</v>
      </c>
      <c r="E306" s="665" t="s">
        <v>5732</v>
      </c>
      <c r="F306" s="668">
        <v>1</v>
      </c>
      <c r="G306" s="668">
        <v>1644.71</v>
      </c>
      <c r="H306" s="668">
        <v>1</v>
      </c>
      <c r="I306" s="668">
        <v>1644.71</v>
      </c>
      <c r="J306" s="668"/>
      <c r="K306" s="668"/>
      <c r="L306" s="668"/>
      <c r="M306" s="668"/>
      <c r="N306" s="668">
        <v>6</v>
      </c>
      <c r="O306" s="668">
        <v>9868.26</v>
      </c>
      <c r="P306" s="681">
        <v>6</v>
      </c>
      <c r="Q306" s="669">
        <v>1644.71</v>
      </c>
    </row>
    <row r="307" spans="1:17" ht="14.4" customHeight="1" x14ac:dyDescent="0.3">
      <c r="A307" s="664" t="s">
        <v>548</v>
      </c>
      <c r="B307" s="665" t="s">
        <v>5688</v>
      </c>
      <c r="C307" s="665" t="s">
        <v>5542</v>
      </c>
      <c r="D307" s="665" t="s">
        <v>6028</v>
      </c>
      <c r="E307" s="665" t="s">
        <v>5732</v>
      </c>
      <c r="F307" s="668"/>
      <c r="G307" s="668"/>
      <c r="H307" s="668"/>
      <c r="I307" s="668"/>
      <c r="J307" s="668">
        <v>2</v>
      </c>
      <c r="K307" s="668">
        <v>3567.16</v>
      </c>
      <c r="L307" s="668"/>
      <c r="M307" s="668">
        <v>1783.58</v>
      </c>
      <c r="N307" s="668"/>
      <c r="O307" s="668"/>
      <c r="P307" s="681"/>
      <c r="Q307" s="669"/>
    </row>
    <row r="308" spans="1:17" ht="14.4" customHeight="1" x14ac:dyDescent="0.3">
      <c r="A308" s="664" t="s">
        <v>548</v>
      </c>
      <c r="B308" s="665" t="s">
        <v>5688</v>
      </c>
      <c r="C308" s="665" t="s">
        <v>5542</v>
      </c>
      <c r="D308" s="665" t="s">
        <v>6029</v>
      </c>
      <c r="E308" s="665" t="s">
        <v>6030</v>
      </c>
      <c r="F308" s="668">
        <v>41</v>
      </c>
      <c r="G308" s="668">
        <v>32360.89</v>
      </c>
      <c r="H308" s="668">
        <v>1</v>
      </c>
      <c r="I308" s="668">
        <v>789.29</v>
      </c>
      <c r="J308" s="668">
        <v>57</v>
      </c>
      <c r="K308" s="668">
        <v>44989.53</v>
      </c>
      <c r="L308" s="668">
        <v>1.3902439024390243</v>
      </c>
      <c r="M308" s="668">
        <v>789.29</v>
      </c>
      <c r="N308" s="668">
        <v>105</v>
      </c>
      <c r="O308" s="668">
        <v>82875.449999999983</v>
      </c>
      <c r="P308" s="681">
        <v>2.5609756097560972</v>
      </c>
      <c r="Q308" s="669">
        <v>789.28999999999985</v>
      </c>
    </row>
    <row r="309" spans="1:17" ht="14.4" customHeight="1" x14ac:dyDescent="0.3">
      <c r="A309" s="664" t="s">
        <v>548</v>
      </c>
      <c r="B309" s="665" t="s">
        <v>5688</v>
      </c>
      <c r="C309" s="665" t="s">
        <v>5542</v>
      </c>
      <c r="D309" s="665" t="s">
        <v>6031</v>
      </c>
      <c r="E309" s="665" t="s">
        <v>6032</v>
      </c>
      <c r="F309" s="668"/>
      <c r="G309" s="668"/>
      <c r="H309" s="668"/>
      <c r="I309" s="668"/>
      <c r="J309" s="668">
        <v>1</v>
      </c>
      <c r="K309" s="668">
        <v>2603.5500000000002</v>
      </c>
      <c r="L309" s="668"/>
      <c r="M309" s="668">
        <v>2603.5500000000002</v>
      </c>
      <c r="N309" s="668">
        <v>1</v>
      </c>
      <c r="O309" s="668">
        <v>2603.5500000000002</v>
      </c>
      <c r="P309" s="681"/>
      <c r="Q309" s="669">
        <v>2603.5500000000002</v>
      </c>
    </row>
    <row r="310" spans="1:17" ht="14.4" customHeight="1" x14ac:dyDescent="0.3">
      <c r="A310" s="664" t="s">
        <v>548</v>
      </c>
      <c r="B310" s="665" t="s">
        <v>5688</v>
      </c>
      <c r="C310" s="665" t="s">
        <v>5542</v>
      </c>
      <c r="D310" s="665" t="s">
        <v>6033</v>
      </c>
      <c r="E310" s="665" t="s">
        <v>6034</v>
      </c>
      <c r="F310" s="668">
        <v>6</v>
      </c>
      <c r="G310" s="668">
        <v>49335.060000000005</v>
      </c>
      <c r="H310" s="668">
        <v>1</v>
      </c>
      <c r="I310" s="668">
        <v>8222.51</v>
      </c>
      <c r="J310" s="668">
        <v>7</v>
      </c>
      <c r="K310" s="668">
        <v>57557.570000000007</v>
      </c>
      <c r="L310" s="668">
        <v>1.1666666666666667</v>
      </c>
      <c r="M310" s="668">
        <v>8222.51</v>
      </c>
      <c r="N310" s="668">
        <v>9</v>
      </c>
      <c r="O310" s="668">
        <v>74002.59</v>
      </c>
      <c r="P310" s="681">
        <v>1.4999999999999998</v>
      </c>
      <c r="Q310" s="669">
        <v>8222.51</v>
      </c>
    </row>
    <row r="311" spans="1:17" ht="14.4" customHeight="1" x14ac:dyDescent="0.3">
      <c r="A311" s="664" t="s">
        <v>548</v>
      </c>
      <c r="B311" s="665" t="s">
        <v>5688</v>
      </c>
      <c r="C311" s="665" t="s">
        <v>5542</v>
      </c>
      <c r="D311" s="665" t="s">
        <v>6035</v>
      </c>
      <c r="E311" s="665" t="s">
        <v>5732</v>
      </c>
      <c r="F311" s="668">
        <v>54</v>
      </c>
      <c r="G311" s="668">
        <v>68835.42</v>
      </c>
      <c r="H311" s="668">
        <v>1</v>
      </c>
      <c r="I311" s="668">
        <v>1274.73</v>
      </c>
      <c r="J311" s="668">
        <v>28</v>
      </c>
      <c r="K311" s="668">
        <v>35692.44</v>
      </c>
      <c r="L311" s="668">
        <v>0.5185185185185186</v>
      </c>
      <c r="M311" s="668">
        <v>1274.73</v>
      </c>
      <c r="N311" s="668">
        <v>53</v>
      </c>
      <c r="O311" s="668">
        <v>67560.69</v>
      </c>
      <c r="P311" s="681">
        <v>0.98148148148148151</v>
      </c>
      <c r="Q311" s="669">
        <v>1274.73</v>
      </c>
    </row>
    <row r="312" spans="1:17" ht="14.4" customHeight="1" x14ac:dyDescent="0.3">
      <c r="A312" s="664" t="s">
        <v>548</v>
      </c>
      <c r="B312" s="665" t="s">
        <v>5688</v>
      </c>
      <c r="C312" s="665" t="s">
        <v>5542</v>
      </c>
      <c r="D312" s="665" t="s">
        <v>6036</v>
      </c>
      <c r="E312" s="665" t="s">
        <v>6037</v>
      </c>
      <c r="F312" s="668">
        <v>4</v>
      </c>
      <c r="G312" s="668">
        <v>50562.119999999995</v>
      </c>
      <c r="H312" s="668">
        <v>1</v>
      </c>
      <c r="I312" s="668">
        <v>12640.529999999999</v>
      </c>
      <c r="J312" s="668">
        <v>4</v>
      </c>
      <c r="K312" s="668">
        <v>50562.12</v>
      </c>
      <c r="L312" s="668">
        <v>1.0000000000000002</v>
      </c>
      <c r="M312" s="668">
        <v>12640.53</v>
      </c>
      <c r="N312" s="668">
        <v>7</v>
      </c>
      <c r="O312" s="668">
        <v>88483.709999999992</v>
      </c>
      <c r="P312" s="681">
        <v>1.75</v>
      </c>
      <c r="Q312" s="669">
        <v>12640.529999999999</v>
      </c>
    </row>
    <row r="313" spans="1:17" ht="14.4" customHeight="1" x14ac:dyDescent="0.3">
      <c r="A313" s="664" t="s">
        <v>548</v>
      </c>
      <c r="B313" s="665" t="s">
        <v>5688</v>
      </c>
      <c r="C313" s="665" t="s">
        <v>5542</v>
      </c>
      <c r="D313" s="665" t="s">
        <v>6038</v>
      </c>
      <c r="E313" s="665" t="s">
        <v>6039</v>
      </c>
      <c r="F313" s="668">
        <v>4</v>
      </c>
      <c r="G313" s="668">
        <v>49807.64</v>
      </c>
      <c r="H313" s="668">
        <v>1</v>
      </c>
      <c r="I313" s="668">
        <v>12451.91</v>
      </c>
      <c r="J313" s="668">
        <v>2</v>
      </c>
      <c r="K313" s="668">
        <v>24903.82</v>
      </c>
      <c r="L313" s="668">
        <v>0.5</v>
      </c>
      <c r="M313" s="668">
        <v>12451.91</v>
      </c>
      <c r="N313" s="668">
        <v>1</v>
      </c>
      <c r="O313" s="668">
        <v>12451.91</v>
      </c>
      <c r="P313" s="681">
        <v>0.25</v>
      </c>
      <c r="Q313" s="669">
        <v>12451.91</v>
      </c>
    </row>
    <row r="314" spans="1:17" ht="14.4" customHeight="1" x14ac:dyDescent="0.3">
      <c r="A314" s="664" t="s">
        <v>548</v>
      </c>
      <c r="B314" s="665" t="s">
        <v>5688</v>
      </c>
      <c r="C314" s="665" t="s">
        <v>5542</v>
      </c>
      <c r="D314" s="665" t="s">
        <v>6040</v>
      </c>
      <c r="E314" s="665" t="s">
        <v>6039</v>
      </c>
      <c r="F314" s="668"/>
      <c r="G314" s="668"/>
      <c r="H314" s="668"/>
      <c r="I314" s="668"/>
      <c r="J314" s="668">
        <v>1</v>
      </c>
      <c r="K314" s="668">
        <v>13282.04</v>
      </c>
      <c r="L314" s="668"/>
      <c r="M314" s="668">
        <v>13282.04</v>
      </c>
      <c r="N314" s="668">
        <v>3</v>
      </c>
      <c r="O314" s="668">
        <v>39846.120000000003</v>
      </c>
      <c r="P314" s="681"/>
      <c r="Q314" s="669">
        <v>13282.04</v>
      </c>
    </row>
    <row r="315" spans="1:17" ht="14.4" customHeight="1" x14ac:dyDescent="0.3">
      <c r="A315" s="664" t="s">
        <v>548</v>
      </c>
      <c r="B315" s="665" t="s">
        <v>5688</v>
      </c>
      <c r="C315" s="665" t="s">
        <v>5542</v>
      </c>
      <c r="D315" s="665" t="s">
        <v>6041</v>
      </c>
      <c r="E315" s="665" t="s">
        <v>6042</v>
      </c>
      <c r="F315" s="668"/>
      <c r="G315" s="668"/>
      <c r="H315" s="668"/>
      <c r="I315" s="668"/>
      <c r="J315" s="668"/>
      <c r="K315" s="668"/>
      <c r="L315" s="668"/>
      <c r="M315" s="668"/>
      <c r="N315" s="668">
        <v>5</v>
      </c>
      <c r="O315" s="668">
        <v>6360</v>
      </c>
      <c r="P315" s="681"/>
      <c r="Q315" s="669">
        <v>1272</v>
      </c>
    </row>
    <row r="316" spans="1:17" ht="14.4" customHeight="1" x14ac:dyDescent="0.3">
      <c r="A316" s="664" t="s">
        <v>548</v>
      </c>
      <c r="B316" s="665" t="s">
        <v>5688</v>
      </c>
      <c r="C316" s="665" t="s">
        <v>5542</v>
      </c>
      <c r="D316" s="665" t="s">
        <v>6043</v>
      </c>
      <c r="E316" s="665" t="s">
        <v>6044</v>
      </c>
      <c r="F316" s="668">
        <v>1</v>
      </c>
      <c r="G316" s="668">
        <v>10628.95</v>
      </c>
      <c r="H316" s="668">
        <v>1</v>
      </c>
      <c r="I316" s="668">
        <v>10628.95</v>
      </c>
      <c r="J316" s="668">
        <v>1</v>
      </c>
      <c r="K316" s="668">
        <v>10628.95</v>
      </c>
      <c r="L316" s="668">
        <v>1</v>
      </c>
      <c r="M316" s="668">
        <v>10628.95</v>
      </c>
      <c r="N316" s="668"/>
      <c r="O316" s="668"/>
      <c r="P316" s="681"/>
      <c r="Q316" s="669"/>
    </row>
    <row r="317" spans="1:17" ht="14.4" customHeight="1" x14ac:dyDescent="0.3">
      <c r="A317" s="664" t="s">
        <v>548</v>
      </c>
      <c r="B317" s="665" t="s">
        <v>5688</v>
      </c>
      <c r="C317" s="665" t="s">
        <v>5542</v>
      </c>
      <c r="D317" s="665" t="s">
        <v>6045</v>
      </c>
      <c r="E317" s="665" t="s">
        <v>6046</v>
      </c>
      <c r="F317" s="668">
        <v>3</v>
      </c>
      <c r="G317" s="668">
        <v>111477</v>
      </c>
      <c r="H317" s="668">
        <v>1</v>
      </c>
      <c r="I317" s="668">
        <v>37159</v>
      </c>
      <c r="J317" s="668">
        <v>1</v>
      </c>
      <c r="K317" s="668">
        <v>37159</v>
      </c>
      <c r="L317" s="668">
        <v>0.33333333333333331</v>
      </c>
      <c r="M317" s="668">
        <v>37159</v>
      </c>
      <c r="N317" s="668">
        <v>1</v>
      </c>
      <c r="O317" s="668">
        <v>37159</v>
      </c>
      <c r="P317" s="681">
        <v>0.33333333333333331</v>
      </c>
      <c r="Q317" s="669">
        <v>37159</v>
      </c>
    </row>
    <row r="318" spans="1:17" ht="14.4" customHeight="1" x14ac:dyDescent="0.3">
      <c r="A318" s="664" t="s">
        <v>548</v>
      </c>
      <c r="B318" s="665" t="s">
        <v>5688</v>
      </c>
      <c r="C318" s="665" t="s">
        <v>5542</v>
      </c>
      <c r="D318" s="665" t="s">
        <v>6047</v>
      </c>
      <c r="E318" s="665" t="s">
        <v>6048</v>
      </c>
      <c r="F318" s="668">
        <v>3</v>
      </c>
      <c r="G318" s="668">
        <v>29958</v>
      </c>
      <c r="H318" s="668">
        <v>1</v>
      </c>
      <c r="I318" s="668">
        <v>9986</v>
      </c>
      <c r="J318" s="668">
        <v>1</v>
      </c>
      <c r="K318" s="668">
        <v>9986</v>
      </c>
      <c r="L318" s="668">
        <v>0.33333333333333331</v>
      </c>
      <c r="M318" s="668">
        <v>9986</v>
      </c>
      <c r="N318" s="668">
        <v>1</v>
      </c>
      <c r="O318" s="668">
        <v>9986</v>
      </c>
      <c r="P318" s="681">
        <v>0.33333333333333331</v>
      </c>
      <c r="Q318" s="669">
        <v>9986</v>
      </c>
    </row>
    <row r="319" spans="1:17" ht="14.4" customHeight="1" x14ac:dyDescent="0.3">
      <c r="A319" s="664" t="s">
        <v>548</v>
      </c>
      <c r="B319" s="665" t="s">
        <v>5688</v>
      </c>
      <c r="C319" s="665" t="s">
        <v>5542</v>
      </c>
      <c r="D319" s="665" t="s">
        <v>6049</v>
      </c>
      <c r="E319" s="665" t="s">
        <v>6050</v>
      </c>
      <c r="F319" s="668">
        <v>2</v>
      </c>
      <c r="G319" s="668">
        <v>4694</v>
      </c>
      <c r="H319" s="668">
        <v>1</v>
      </c>
      <c r="I319" s="668">
        <v>2347</v>
      </c>
      <c r="J319" s="668">
        <v>1</v>
      </c>
      <c r="K319" s="668">
        <v>2347</v>
      </c>
      <c r="L319" s="668">
        <v>0.5</v>
      </c>
      <c r="M319" s="668">
        <v>2347</v>
      </c>
      <c r="N319" s="668">
        <v>1</v>
      </c>
      <c r="O319" s="668">
        <v>2347</v>
      </c>
      <c r="P319" s="681">
        <v>0.5</v>
      </c>
      <c r="Q319" s="669">
        <v>2347</v>
      </c>
    </row>
    <row r="320" spans="1:17" ht="14.4" customHeight="1" x14ac:dyDescent="0.3">
      <c r="A320" s="664" t="s">
        <v>548</v>
      </c>
      <c r="B320" s="665" t="s">
        <v>5688</v>
      </c>
      <c r="C320" s="665" t="s">
        <v>5542</v>
      </c>
      <c r="D320" s="665" t="s">
        <v>6051</v>
      </c>
      <c r="E320" s="665" t="s">
        <v>6052</v>
      </c>
      <c r="F320" s="668">
        <v>1</v>
      </c>
      <c r="G320" s="668">
        <v>6086</v>
      </c>
      <c r="H320" s="668">
        <v>1</v>
      </c>
      <c r="I320" s="668">
        <v>6086</v>
      </c>
      <c r="J320" s="668">
        <v>0</v>
      </c>
      <c r="K320" s="668">
        <v>0</v>
      </c>
      <c r="L320" s="668">
        <v>0</v>
      </c>
      <c r="M320" s="668"/>
      <c r="N320" s="668"/>
      <c r="O320" s="668"/>
      <c r="P320" s="681"/>
      <c r="Q320" s="669"/>
    </row>
    <row r="321" spans="1:17" ht="14.4" customHeight="1" x14ac:dyDescent="0.3">
      <c r="A321" s="664" t="s">
        <v>548</v>
      </c>
      <c r="B321" s="665" t="s">
        <v>5688</v>
      </c>
      <c r="C321" s="665" t="s">
        <v>5542</v>
      </c>
      <c r="D321" s="665" t="s">
        <v>6053</v>
      </c>
      <c r="E321" s="665" t="s">
        <v>6054</v>
      </c>
      <c r="F321" s="668">
        <v>7</v>
      </c>
      <c r="G321" s="668">
        <v>7666.61</v>
      </c>
      <c r="H321" s="668">
        <v>1</v>
      </c>
      <c r="I321" s="668">
        <v>1095.23</v>
      </c>
      <c r="J321" s="668">
        <v>8</v>
      </c>
      <c r="K321" s="668">
        <v>8761.84</v>
      </c>
      <c r="L321" s="668">
        <v>1.142857142857143</v>
      </c>
      <c r="M321" s="668">
        <v>1095.23</v>
      </c>
      <c r="N321" s="668">
        <v>5</v>
      </c>
      <c r="O321" s="668">
        <v>5476.15</v>
      </c>
      <c r="P321" s="681">
        <v>0.7142857142857143</v>
      </c>
      <c r="Q321" s="669">
        <v>1095.23</v>
      </c>
    </row>
    <row r="322" spans="1:17" ht="14.4" customHeight="1" x14ac:dyDescent="0.3">
      <c r="A322" s="664" t="s">
        <v>548</v>
      </c>
      <c r="B322" s="665" t="s">
        <v>5688</v>
      </c>
      <c r="C322" s="665" t="s">
        <v>5542</v>
      </c>
      <c r="D322" s="665" t="s">
        <v>6055</v>
      </c>
      <c r="E322" s="665" t="s">
        <v>6056</v>
      </c>
      <c r="F322" s="668">
        <v>1</v>
      </c>
      <c r="G322" s="668">
        <v>11674</v>
      </c>
      <c r="H322" s="668">
        <v>1</v>
      </c>
      <c r="I322" s="668">
        <v>11674</v>
      </c>
      <c r="J322" s="668">
        <v>4</v>
      </c>
      <c r="K322" s="668">
        <v>46696</v>
      </c>
      <c r="L322" s="668">
        <v>4</v>
      </c>
      <c r="M322" s="668">
        <v>11674</v>
      </c>
      <c r="N322" s="668"/>
      <c r="O322" s="668"/>
      <c r="P322" s="681"/>
      <c r="Q322" s="669"/>
    </row>
    <row r="323" spans="1:17" ht="14.4" customHeight="1" x14ac:dyDescent="0.3">
      <c r="A323" s="664" t="s">
        <v>548</v>
      </c>
      <c r="B323" s="665" t="s">
        <v>5688</v>
      </c>
      <c r="C323" s="665" t="s">
        <v>5542</v>
      </c>
      <c r="D323" s="665" t="s">
        <v>6057</v>
      </c>
      <c r="E323" s="665" t="s">
        <v>6058</v>
      </c>
      <c r="F323" s="668">
        <v>21</v>
      </c>
      <c r="G323" s="668">
        <v>18956.07</v>
      </c>
      <c r="H323" s="668">
        <v>1</v>
      </c>
      <c r="I323" s="668">
        <v>902.67</v>
      </c>
      <c r="J323" s="668">
        <v>14</v>
      </c>
      <c r="K323" s="668">
        <v>12637.380000000001</v>
      </c>
      <c r="L323" s="668">
        <v>0.66666666666666674</v>
      </c>
      <c r="M323" s="668">
        <v>902.67000000000007</v>
      </c>
      <c r="N323" s="668">
        <v>14</v>
      </c>
      <c r="O323" s="668">
        <v>12637.380000000001</v>
      </c>
      <c r="P323" s="681">
        <v>0.66666666666666674</v>
      </c>
      <c r="Q323" s="669">
        <v>902.67000000000007</v>
      </c>
    </row>
    <row r="324" spans="1:17" ht="14.4" customHeight="1" x14ac:dyDescent="0.3">
      <c r="A324" s="664" t="s">
        <v>548</v>
      </c>
      <c r="B324" s="665" t="s">
        <v>5688</v>
      </c>
      <c r="C324" s="665" t="s">
        <v>5542</v>
      </c>
      <c r="D324" s="665" t="s">
        <v>6059</v>
      </c>
      <c r="E324" s="665" t="s">
        <v>6058</v>
      </c>
      <c r="F324" s="668">
        <v>12</v>
      </c>
      <c r="G324" s="668">
        <v>12353.04</v>
      </c>
      <c r="H324" s="668">
        <v>1</v>
      </c>
      <c r="I324" s="668">
        <v>1029.42</v>
      </c>
      <c r="J324" s="668">
        <v>24</v>
      </c>
      <c r="K324" s="668">
        <v>24706.080000000002</v>
      </c>
      <c r="L324" s="668">
        <v>2</v>
      </c>
      <c r="M324" s="668">
        <v>1029.42</v>
      </c>
      <c r="N324" s="668">
        <v>7</v>
      </c>
      <c r="O324" s="668">
        <v>7205.9400000000005</v>
      </c>
      <c r="P324" s="681">
        <v>0.58333333333333337</v>
      </c>
      <c r="Q324" s="669">
        <v>1029.42</v>
      </c>
    </row>
    <row r="325" spans="1:17" ht="14.4" customHeight="1" x14ac:dyDescent="0.3">
      <c r="A325" s="664" t="s">
        <v>548</v>
      </c>
      <c r="B325" s="665" t="s">
        <v>5688</v>
      </c>
      <c r="C325" s="665" t="s">
        <v>5542</v>
      </c>
      <c r="D325" s="665" t="s">
        <v>6060</v>
      </c>
      <c r="E325" s="665" t="s">
        <v>6061</v>
      </c>
      <c r="F325" s="668">
        <v>1</v>
      </c>
      <c r="G325" s="668">
        <v>1037.19</v>
      </c>
      <c r="H325" s="668">
        <v>1</v>
      </c>
      <c r="I325" s="668">
        <v>1037.19</v>
      </c>
      <c r="J325" s="668">
        <v>2</v>
      </c>
      <c r="K325" s="668">
        <v>2074.38</v>
      </c>
      <c r="L325" s="668">
        <v>2</v>
      </c>
      <c r="M325" s="668">
        <v>1037.19</v>
      </c>
      <c r="N325" s="668"/>
      <c r="O325" s="668"/>
      <c r="P325" s="681"/>
      <c r="Q325" s="669"/>
    </row>
    <row r="326" spans="1:17" ht="14.4" customHeight="1" x14ac:dyDescent="0.3">
      <c r="A326" s="664" t="s">
        <v>548</v>
      </c>
      <c r="B326" s="665" t="s">
        <v>5688</v>
      </c>
      <c r="C326" s="665" t="s">
        <v>5542</v>
      </c>
      <c r="D326" s="665" t="s">
        <v>6062</v>
      </c>
      <c r="E326" s="665" t="s">
        <v>6063</v>
      </c>
      <c r="F326" s="668">
        <v>6</v>
      </c>
      <c r="G326" s="668">
        <v>57026.94</v>
      </c>
      <c r="H326" s="668">
        <v>1</v>
      </c>
      <c r="I326" s="668">
        <v>9504.49</v>
      </c>
      <c r="J326" s="668">
        <v>7</v>
      </c>
      <c r="K326" s="668">
        <v>66531.429999999993</v>
      </c>
      <c r="L326" s="668">
        <v>1.1666666666666665</v>
      </c>
      <c r="M326" s="668">
        <v>9504.49</v>
      </c>
      <c r="N326" s="668">
        <v>5</v>
      </c>
      <c r="O326" s="668">
        <v>47522.45</v>
      </c>
      <c r="P326" s="681">
        <v>0.83333333333333326</v>
      </c>
      <c r="Q326" s="669">
        <v>9504.49</v>
      </c>
    </row>
    <row r="327" spans="1:17" ht="14.4" customHeight="1" x14ac:dyDescent="0.3">
      <c r="A327" s="664" t="s">
        <v>548</v>
      </c>
      <c r="B327" s="665" t="s">
        <v>5688</v>
      </c>
      <c r="C327" s="665" t="s">
        <v>5542</v>
      </c>
      <c r="D327" s="665" t="s">
        <v>6064</v>
      </c>
      <c r="E327" s="665" t="s">
        <v>6065</v>
      </c>
      <c r="F327" s="668">
        <v>4</v>
      </c>
      <c r="G327" s="668">
        <v>13696.8</v>
      </c>
      <c r="H327" s="668">
        <v>1</v>
      </c>
      <c r="I327" s="668">
        <v>3424.2</v>
      </c>
      <c r="J327" s="668"/>
      <c r="K327" s="668"/>
      <c r="L327" s="668"/>
      <c r="M327" s="668"/>
      <c r="N327" s="668"/>
      <c r="O327" s="668"/>
      <c r="P327" s="681"/>
      <c r="Q327" s="669"/>
    </row>
    <row r="328" spans="1:17" ht="14.4" customHeight="1" x14ac:dyDescent="0.3">
      <c r="A328" s="664" t="s">
        <v>548</v>
      </c>
      <c r="B328" s="665" t="s">
        <v>5688</v>
      </c>
      <c r="C328" s="665" t="s">
        <v>5542</v>
      </c>
      <c r="D328" s="665" t="s">
        <v>6066</v>
      </c>
      <c r="E328" s="665" t="s">
        <v>6067</v>
      </c>
      <c r="F328" s="668"/>
      <c r="G328" s="668"/>
      <c r="H328" s="668"/>
      <c r="I328" s="668"/>
      <c r="J328" s="668">
        <v>3</v>
      </c>
      <c r="K328" s="668">
        <v>7331.25</v>
      </c>
      <c r="L328" s="668"/>
      <c r="M328" s="668">
        <v>2443.75</v>
      </c>
      <c r="N328" s="668"/>
      <c r="O328" s="668"/>
      <c r="P328" s="681"/>
      <c r="Q328" s="669"/>
    </row>
    <row r="329" spans="1:17" ht="14.4" customHeight="1" x14ac:dyDescent="0.3">
      <c r="A329" s="664" t="s">
        <v>548</v>
      </c>
      <c r="B329" s="665" t="s">
        <v>5688</v>
      </c>
      <c r="C329" s="665" t="s">
        <v>5542</v>
      </c>
      <c r="D329" s="665" t="s">
        <v>6068</v>
      </c>
      <c r="E329" s="665" t="s">
        <v>6069</v>
      </c>
      <c r="F329" s="668">
        <v>1</v>
      </c>
      <c r="G329" s="668">
        <v>9469.25</v>
      </c>
      <c r="H329" s="668">
        <v>1</v>
      </c>
      <c r="I329" s="668">
        <v>9469.25</v>
      </c>
      <c r="J329" s="668">
        <v>1</v>
      </c>
      <c r="K329" s="668">
        <v>9469.25</v>
      </c>
      <c r="L329" s="668">
        <v>1</v>
      </c>
      <c r="M329" s="668">
        <v>9469.25</v>
      </c>
      <c r="N329" s="668">
        <v>1</v>
      </c>
      <c r="O329" s="668">
        <v>9469.25</v>
      </c>
      <c r="P329" s="681">
        <v>1</v>
      </c>
      <c r="Q329" s="669">
        <v>9469.25</v>
      </c>
    </row>
    <row r="330" spans="1:17" ht="14.4" customHeight="1" x14ac:dyDescent="0.3">
      <c r="A330" s="664" t="s">
        <v>548</v>
      </c>
      <c r="B330" s="665" t="s">
        <v>5688</v>
      </c>
      <c r="C330" s="665" t="s">
        <v>5542</v>
      </c>
      <c r="D330" s="665" t="s">
        <v>6070</v>
      </c>
      <c r="E330" s="665" t="s">
        <v>6071</v>
      </c>
      <c r="F330" s="668"/>
      <c r="G330" s="668"/>
      <c r="H330" s="668"/>
      <c r="I330" s="668"/>
      <c r="J330" s="668"/>
      <c r="K330" s="668"/>
      <c r="L330" s="668"/>
      <c r="M330" s="668"/>
      <c r="N330" s="668">
        <v>3</v>
      </c>
      <c r="O330" s="668">
        <v>27555.870000000003</v>
      </c>
      <c r="P330" s="681"/>
      <c r="Q330" s="669">
        <v>9185.2900000000009</v>
      </c>
    </row>
    <row r="331" spans="1:17" ht="14.4" customHeight="1" x14ac:dyDescent="0.3">
      <c r="A331" s="664" t="s">
        <v>548</v>
      </c>
      <c r="B331" s="665" t="s">
        <v>5688</v>
      </c>
      <c r="C331" s="665" t="s">
        <v>5542</v>
      </c>
      <c r="D331" s="665" t="s">
        <v>6072</v>
      </c>
      <c r="E331" s="665" t="s">
        <v>6073</v>
      </c>
      <c r="F331" s="668"/>
      <c r="G331" s="668"/>
      <c r="H331" s="668"/>
      <c r="I331" s="668"/>
      <c r="J331" s="668"/>
      <c r="K331" s="668"/>
      <c r="L331" s="668"/>
      <c r="M331" s="668"/>
      <c r="N331" s="668">
        <v>2</v>
      </c>
      <c r="O331" s="668">
        <v>1224.98</v>
      </c>
      <c r="P331" s="681"/>
      <c r="Q331" s="669">
        <v>612.49</v>
      </c>
    </row>
    <row r="332" spans="1:17" ht="14.4" customHeight="1" x14ac:dyDescent="0.3">
      <c r="A332" s="664" t="s">
        <v>548</v>
      </c>
      <c r="B332" s="665" t="s">
        <v>5688</v>
      </c>
      <c r="C332" s="665" t="s">
        <v>5542</v>
      </c>
      <c r="D332" s="665" t="s">
        <v>6074</v>
      </c>
      <c r="E332" s="665" t="s">
        <v>6073</v>
      </c>
      <c r="F332" s="668"/>
      <c r="G332" s="668"/>
      <c r="H332" s="668"/>
      <c r="I332" s="668"/>
      <c r="J332" s="668"/>
      <c r="K332" s="668"/>
      <c r="L332" s="668"/>
      <c r="M332" s="668"/>
      <c r="N332" s="668">
        <v>1</v>
      </c>
      <c r="O332" s="668">
        <v>633.22</v>
      </c>
      <c r="P332" s="681"/>
      <c r="Q332" s="669">
        <v>633.22</v>
      </c>
    </row>
    <row r="333" spans="1:17" ht="14.4" customHeight="1" x14ac:dyDescent="0.3">
      <c r="A333" s="664" t="s">
        <v>548</v>
      </c>
      <c r="B333" s="665" t="s">
        <v>5688</v>
      </c>
      <c r="C333" s="665" t="s">
        <v>5542</v>
      </c>
      <c r="D333" s="665" t="s">
        <v>6075</v>
      </c>
      <c r="E333" s="665" t="s">
        <v>6073</v>
      </c>
      <c r="F333" s="668"/>
      <c r="G333" s="668"/>
      <c r="H333" s="668"/>
      <c r="I333" s="668"/>
      <c r="J333" s="668">
        <v>2</v>
      </c>
      <c r="K333" s="668">
        <v>1301.68</v>
      </c>
      <c r="L333" s="668"/>
      <c r="M333" s="668">
        <v>650.84</v>
      </c>
      <c r="N333" s="668"/>
      <c r="O333" s="668"/>
      <c r="P333" s="681"/>
      <c r="Q333" s="669"/>
    </row>
    <row r="334" spans="1:17" ht="14.4" customHeight="1" x14ac:dyDescent="0.3">
      <c r="A334" s="664" t="s">
        <v>548</v>
      </c>
      <c r="B334" s="665" t="s">
        <v>5688</v>
      </c>
      <c r="C334" s="665" t="s">
        <v>5542</v>
      </c>
      <c r="D334" s="665" t="s">
        <v>6076</v>
      </c>
      <c r="E334" s="665" t="s">
        <v>6073</v>
      </c>
      <c r="F334" s="668"/>
      <c r="G334" s="668"/>
      <c r="H334" s="668"/>
      <c r="I334" s="668"/>
      <c r="J334" s="668">
        <v>5</v>
      </c>
      <c r="K334" s="668">
        <v>3445.9</v>
      </c>
      <c r="L334" s="668"/>
      <c r="M334" s="668">
        <v>689.18000000000006</v>
      </c>
      <c r="N334" s="668"/>
      <c r="O334" s="668"/>
      <c r="P334" s="681"/>
      <c r="Q334" s="669"/>
    </row>
    <row r="335" spans="1:17" ht="14.4" customHeight="1" x14ac:dyDescent="0.3">
      <c r="A335" s="664" t="s">
        <v>548</v>
      </c>
      <c r="B335" s="665" t="s">
        <v>5688</v>
      </c>
      <c r="C335" s="665" t="s">
        <v>5542</v>
      </c>
      <c r="D335" s="665" t="s">
        <v>6077</v>
      </c>
      <c r="E335" s="665" t="s">
        <v>6078</v>
      </c>
      <c r="F335" s="668">
        <v>3</v>
      </c>
      <c r="G335" s="668">
        <v>2680.05</v>
      </c>
      <c r="H335" s="668">
        <v>1</v>
      </c>
      <c r="I335" s="668">
        <v>893.35</v>
      </c>
      <c r="J335" s="668"/>
      <c r="K335" s="668"/>
      <c r="L335" s="668"/>
      <c r="M335" s="668"/>
      <c r="N335" s="668">
        <v>6</v>
      </c>
      <c r="O335" s="668">
        <v>5360.1</v>
      </c>
      <c r="P335" s="681">
        <v>2</v>
      </c>
      <c r="Q335" s="669">
        <v>893.35</v>
      </c>
    </row>
    <row r="336" spans="1:17" ht="14.4" customHeight="1" x14ac:dyDescent="0.3">
      <c r="A336" s="664" t="s">
        <v>548</v>
      </c>
      <c r="B336" s="665" t="s">
        <v>5688</v>
      </c>
      <c r="C336" s="665" t="s">
        <v>5542</v>
      </c>
      <c r="D336" s="665" t="s">
        <v>6079</v>
      </c>
      <c r="E336" s="665" t="s">
        <v>6078</v>
      </c>
      <c r="F336" s="668">
        <v>3</v>
      </c>
      <c r="G336" s="668">
        <v>2994.06</v>
      </c>
      <c r="H336" s="668">
        <v>1</v>
      </c>
      <c r="I336" s="668">
        <v>998.02</v>
      </c>
      <c r="J336" s="668">
        <v>3</v>
      </c>
      <c r="K336" s="668">
        <v>2994.06</v>
      </c>
      <c r="L336" s="668">
        <v>1</v>
      </c>
      <c r="M336" s="668">
        <v>998.02</v>
      </c>
      <c r="N336" s="668"/>
      <c r="O336" s="668"/>
      <c r="P336" s="681"/>
      <c r="Q336" s="669"/>
    </row>
    <row r="337" spans="1:17" ht="14.4" customHeight="1" x14ac:dyDescent="0.3">
      <c r="A337" s="664" t="s">
        <v>548</v>
      </c>
      <c r="B337" s="665" t="s">
        <v>5688</v>
      </c>
      <c r="C337" s="665" t="s">
        <v>5542</v>
      </c>
      <c r="D337" s="665" t="s">
        <v>6080</v>
      </c>
      <c r="E337" s="665" t="s">
        <v>6078</v>
      </c>
      <c r="F337" s="668"/>
      <c r="G337" s="668"/>
      <c r="H337" s="668"/>
      <c r="I337" s="668"/>
      <c r="J337" s="668">
        <v>5</v>
      </c>
      <c r="K337" s="668">
        <v>4150.6499999999996</v>
      </c>
      <c r="L337" s="668"/>
      <c r="M337" s="668">
        <v>830.12999999999988</v>
      </c>
      <c r="N337" s="668"/>
      <c r="O337" s="668"/>
      <c r="P337" s="681"/>
      <c r="Q337" s="669"/>
    </row>
    <row r="338" spans="1:17" ht="14.4" customHeight="1" x14ac:dyDescent="0.3">
      <c r="A338" s="664" t="s">
        <v>548</v>
      </c>
      <c r="B338" s="665" t="s">
        <v>5688</v>
      </c>
      <c r="C338" s="665" t="s">
        <v>5542</v>
      </c>
      <c r="D338" s="665" t="s">
        <v>6081</v>
      </c>
      <c r="E338" s="665" t="s">
        <v>6082</v>
      </c>
      <c r="F338" s="668">
        <v>3</v>
      </c>
      <c r="G338" s="668">
        <v>1862.34</v>
      </c>
      <c r="H338" s="668">
        <v>1</v>
      </c>
      <c r="I338" s="668">
        <v>620.78</v>
      </c>
      <c r="J338" s="668">
        <v>1</v>
      </c>
      <c r="K338" s="668">
        <v>620.78</v>
      </c>
      <c r="L338" s="668">
        <v>0.33333333333333331</v>
      </c>
      <c r="M338" s="668">
        <v>620.78</v>
      </c>
      <c r="N338" s="668">
        <v>9</v>
      </c>
      <c r="O338" s="668">
        <v>5587.0199999999995</v>
      </c>
      <c r="P338" s="681">
        <v>3</v>
      </c>
      <c r="Q338" s="669">
        <v>620.78</v>
      </c>
    </row>
    <row r="339" spans="1:17" ht="14.4" customHeight="1" x14ac:dyDescent="0.3">
      <c r="A339" s="664" t="s">
        <v>548</v>
      </c>
      <c r="B339" s="665" t="s">
        <v>5688</v>
      </c>
      <c r="C339" s="665" t="s">
        <v>5542</v>
      </c>
      <c r="D339" s="665" t="s">
        <v>6083</v>
      </c>
      <c r="E339" s="665" t="s">
        <v>6082</v>
      </c>
      <c r="F339" s="668">
        <v>18</v>
      </c>
      <c r="G339" s="668">
        <v>11472.480000000001</v>
      </c>
      <c r="H339" s="668">
        <v>1</v>
      </c>
      <c r="I339" s="668">
        <v>637.36000000000013</v>
      </c>
      <c r="J339" s="668">
        <v>7</v>
      </c>
      <c r="K339" s="668">
        <v>4461.5200000000004</v>
      </c>
      <c r="L339" s="668">
        <v>0.3888888888888889</v>
      </c>
      <c r="M339" s="668">
        <v>637.36</v>
      </c>
      <c r="N339" s="668">
        <v>17</v>
      </c>
      <c r="O339" s="668">
        <v>10835.12</v>
      </c>
      <c r="P339" s="681">
        <v>0.94444444444444442</v>
      </c>
      <c r="Q339" s="669">
        <v>637.36</v>
      </c>
    </row>
    <row r="340" spans="1:17" ht="14.4" customHeight="1" x14ac:dyDescent="0.3">
      <c r="A340" s="664" t="s">
        <v>548</v>
      </c>
      <c r="B340" s="665" t="s">
        <v>5688</v>
      </c>
      <c r="C340" s="665" t="s">
        <v>5542</v>
      </c>
      <c r="D340" s="665" t="s">
        <v>6084</v>
      </c>
      <c r="E340" s="665" t="s">
        <v>6085</v>
      </c>
      <c r="F340" s="668">
        <v>6</v>
      </c>
      <c r="G340" s="668">
        <v>4016.9399999999996</v>
      </c>
      <c r="H340" s="668">
        <v>1</v>
      </c>
      <c r="I340" s="668">
        <v>669.4899999999999</v>
      </c>
      <c r="J340" s="668">
        <v>5</v>
      </c>
      <c r="K340" s="668">
        <v>3347.45</v>
      </c>
      <c r="L340" s="668">
        <v>0.83333333333333337</v>
      </c>
      <c r="M340" s="668">
        <v>669.49</v>
      </c>
      <c r="N340" s="668"/>
      <c r="O340" s="668"/>
      <c r="P340" s="681"/>
      <c r="Q340" s="669"/>
    </row>
    <row r="341" spans="1:17" ht="14.4" customHeight="1" x14ac:dyDescent="0.3">
      <c r="A341" s="664" t="s">
        <v>548</v>
      </c>
      <c r="B341" s="665" t="s">
        <v>5688</v>
      </c>
      <c r="C341" s="665" t="s">
        <v>5542</v>
      </c>
      <c r="D341" s="665" t="s">
        <v>6086</v>
      </c>
      <c r="E341" s="665" t="s">
        <v>6085</v>
      </c>
      <c r="F341" s="668">
        <v>4</v>
      </c>
      <c r="G341" s="668">
        <v>2677.96</v>
      </c>
      <c r="H341" s="668">
        <v>1</v>
      </c>
      <c r="I341" s="668">
        <v>669.49</v>
      </c>
      <c r="J341" s="668"/>
      <c r="K341" s="668"/>
      <c r="L341" s="668"/>
      <c r="M341" s="668"/>
      <c r="N341" s="668"/>
      <c r="O341" s="668"/>
      <c r="P341" s="681"/>
      <c r="Q341" s="669"/>
    </row>
    <row r="342" spans="1:17" ht="14.4" customHeight="1" x14ac:dyDescent="0.3">
      <c r="A342" s="664" t="s">
        <v>548</v>
      </c>
      <c r="B342" s="665" t="s">
        <v>5688</v>
      </c>
      <c r="C342" s="665" t="s">
        <v>5542</v>
      </c>
      <c r="D342" s="665" t="s">
        <v>6087</v>
      </c>
      <c r="E342" s="665" t="s">
        <v>6088</v>
      </c>
      <c r="F342" s="668"/>
      <c r="G342" s="668"/>
      <c r="H342" s="668"/>
      <c r="I342" s="668"/>
      <c r="J342" s="668">
        <v>1</v>
      </c>
      <c r="K342" s="668">
        <v>82</v>
      </c>
      <c r="L342" s="668"/>
      <c r="M342" s="668">
        <v>82</v>
      </c>
      <c r="N342" s="668"/>
      <c r="O342" s="668"/>
      <c r="P342" s="681"/>
      <c r="Q342" s="669"/>
    </row>
    <row r="343" spans="1:17" ht="14.4" customHeight="1" x14ac:dyDescent="0.3">
      <c r="A343" s="664" t="s">
        <v>548</v>
      </c>
      <c r="B343" s="665" t="s">
        <v>5688</v>
      </c>
      <c r="C343" s="665" t="s">
        <v>5542</v>
      </c>
      <c r="D343" s="665" t="s">
        <v>6089</v>
      </c>
      <c r="E343" s="665" t="s">
        <v>6090</v>
      </c>
      <c r="F343" s="668">
        <v>2</v>
      </c>
      <c r="G343" s="668">
        <v>12230</v>
      </c>
      <c r="H343" s="668">
        <v>1</v>
      </c>
      <c r="I343" s="668">
        <v>6115</v>
      </c>
      <c r="J343" s="668"/>
      <c r="K343" s="668"/>
      <c r="L343" s="668"/>
      <c r="M343" s="668"/>
      <c r="N343" s="668">
        <v>1</v>
      </c>
      <c r="O343" s="668">
        <v>6115</v>
      </c>
      <c r="P343" s="681">
        <v>0.5</v>
      </c>
      <c r="Q343" s="669">
        <v>6115</v>
      </c>
    </row>
    <row r="344" spans="1:17" ht="14.4" customHeight="1" x14ac:dyDescent="0.3">
      <c r="A344" s="664" t="s">
        <v>548</v>
      </c>
      <c r="B344" s="665" t="s">
        <v>5688</v>
      </c>
      <c r="C344" s="665" t="s">
        <v>5542</v>
      </c>
      <c r="D344" s="665" t="s">
        <v>6091</v>
      </c>
      <c r="E344" s="665" t="s">
        <v>6092</v>
      </c>
      <c r="F344" s="668"/>
      <c r="G344" s="668"/>
      <c r="H344" s="668"/>
      <c r="I344" s="668"/>
      <c r="J344" s="668">
        <v>1</v>
      </c>
      <c r="K344" s="668">
        <v>1796</v>
      </c>
      <c r="L344" s="668"/>
      <c r="M344" s="668">
        <v>1796</v>
      </c>
      <c r="N344" s="668"/>
      <c r="O344" s="668"/>
      <c r="P344" s="681"/>
      <c r="Q344" s="669"/>
    </row>
    <row r="345" spans="1:17" ht="14.4" customHeight="1" x14ac:dyDescent="0.3">
      <c r="A345" s="664" t="s">
        <v>548</v>
      </c>
      <c r="B345" s="665" t="s">
        <v>5688</v>
      </c>
      <c r="C345" s="665" t="s">
        <v>5542</v>
      </c>
      <c r="D345" s="665" t="s">
        <v>6093</v>
      </c>
      <c r="E345" s="665" t="s">
        <v>6094</v>
      </c>
      <c r="F345" s="668"/>
      <c r="G345" s="668"/>
      <c r="H345" s="668"/>
      <c r="I345" s="668"/>
      <c r="J345" s="668">
        <v>1</v>
      </c>
      <c r="K345" s="668">
        <v>485.02</v>
      </c>
      <c r="L345" s="668"/>
      <c r="M345" s="668">
        <v>485.02</v>
      </c>
      <c r="N345" s="668">
        <v>8</v>
      </c>
      <c r="O345" s="668">
        <v>3880.16</v>
      </c>
      <c r="P345" s="681"/>
      <c r="Q345" s="669">
        <v>485.02</v>
      </c>
    </row>
    <row r="346" spans="1:17" ht="14.4" customHeight="1" x14ac:dyDescent="0.3">
      <c r="A346" s="664" t="s">
        <v>548</v>
      </c>
      <c r="B346" s="665" t="s">
        <v>5688</v>
      </c>
      <c r="C346" s="665" t="s">
        <v>5542</v>
      </c>
      <c r="D346" s="665" t="s">
        <v>6095</v>
      </c>
      <c r="E346" s="665" t="s">
        <v>6094</v>
      </c>
      <c r="F346" s="668">
        <v>44</v>
      </c>
      <c r="G346" s="668">
        <v>15914.359999999999</v>
      </c>
      <c r="H346" s="668">
        <v>1</v>
      </c>
      <c r="I346" s="668">
        <v>361.69</v>
      </c>
      <c r="J346" s="668">
        <v>35</v>
      </c>
      <c r="K346" s="668">
        <v>12659.15</v>
      </c>
      <c r="L346" s="668">
        <v>0.79545454545454553</v>
      </c>
      <c r="M346" s="668">
        <v>361.69</v>
      </c>
      <c r="N346" s="668">
        <v>36</v>
      </c>
      <c r="O346" s="668">
        <v>13020.84</v>
      </c>
      <c r="P346" s="681">
        <v>0.81818181818181823</v>
      </c>
      <c r="Q346" s="669">
        <v>361.69</v>
      </c>
    </row>
    <row r="347" spans="1:17" ht="14.4" customHeight="1" x14ac:dyDescent="0.3">
      <c r="A347" s="664" t="s">
        <v>548</v>
      </c>
      <c r="B347" s="665" t="s">
        <v>5688</v>
      </c>
      <c r="C347" s="665" t="s">
        <v>5542</v>
      </c>
      <c r="D347" s="665" t="s">
        <v>6096</v>
      </c>
      <c r="E347" s="665" t="s">
        <v>6097</v>
      </c>
      <c r="F347" s="668"/>
      <c r="G347" s="668"/>
      <c r="H347" s="668"/>
      <c r="I347" s="668"/>
      <c r="J347" s="668">
        <v>1</v>
      </c>
      <c r="K347" s="668">
        <v>4618</v>
      </c>
      <c r="L347" s="668"/>
      <c r="M347" s="668">
        <v>4618</v>
      </c>
      <c r="N347" s="668">
        <v>1</v>
      </c>
      <c r="O347" s="668">
        <v>4618</v>
      </c>
      <c r="P347" s="681"/>
      <c r="Q347" s="669">
        <v>4618</v>
      </c>
    </row>
    <row r="348" spans="1:17" ht="14.4" customHeight="1" x14ac:dyDescent="0.3">
      <c r="A348" s="664" t="s">
        <v>548</v>
      </c>
      <c r="B348" s="665" t="s">
        <v>5688</v>
      </c>
      <c r="C348" s="665" t="s">
        <v>5542</v>
      </c>
      <c r="D348" s="665" t="s">
        <v>6098</v>
      </c>
      <c r="E348" s="665" t="s">
        <v>6099</v>
      </c>
      <c r="F348" s="668">
        <v>4</v>
      </c>
      <c r="G348" s="668">
        <v>21638.400000000001</v>
      </c>
      <c r="H348" s="668">
        <v>1</v>
      </c>
      <c r="I348" s="668">
        <v>5409.6</v>
      </c>
      <c r="J348" s="668">
        <v>2</v>
      </c>
      <c r="K348" s="668">
        <v>10819.2</v>
      </c>
      <c r="L348" s="668">
        <v>0.5</v>
      </c>
      <c r="M348" s="668">
        <v>5409.6</v>
      </c>
      <c r="N348" s="668"/>
      <c r="O348" s="668"/>
      <c r="P348" s="681"/>
      <c r="Q348" s="669"/>
    </row>
    <row r="349" spans="1:17" ht="14.4" customHeight="1" x14ac:dyDescent="0.3">
      <c r="A349" s="664" t="s">
        <v>548</v>
      </c>
      <c r="B349" s="665" t="s">
        <v>5688</v>
      </c>
      <c r="C349" s="665" t="s">
        <v>5542</v>
      </c>
      <c r="D349" s="665" t="s">
        <v>6100</v>
      </c>
      <c r="E349" s="665" t="s">
        <v>6101</v>
      </c>
      <c r="F349" s="668">
        <v>1</v>
      </c>
      <c r="G349" s="668">
        <v>2801.29</v>
      </c>
      <c r="H349" s="668">
        <v>1</v>
      </c>
      <c r="I349" s="668">
        <v>2801.29</v>
      </c>
      <c r="J349" s="668">
        <v>1</v>
      </c>
      <c r="K349" s="668">
        <v>2801.29</v>
      </c>
      <c r="L349" s="668">
        <v>1</v>
      </c>
      <c r="M349" s="668">
        <v>2801.29</v>
      </c>
      <c r="N349" s="668">
        <v>4</v>
      </c>
      <c r="O349" s="668">
        <v>11205.16</v>
      </c>
      <c r="P349" s="681">
        <v>4</v>
      </c>
      <c r="Q349" s="669">
        <v>2801.29</v>
      </c>
    </row>
    <row r="350" spans="1:17" ht="14.4" customHeight="1" x14ac:dyDescent="0.3">
      <c r="A350" s="664" t="s">
        <v>548</v>
      </c>
      <c r="B350" s="665" t="s">
        <v>5688</v>
      </c>
      <c r="C350" s="665" t="s">
        <v>5542</v>
      </c>
      <c r="D350" s="665" t="s">
        <v>6102</v>
      </c>
      <c r="E350" s="665" t="s">
        <v>6103</v>
      </c>
      <c r="F350" s="668"/>
      <c r="G350" s="668"/>
      <c r="H350" s="668"/>
      <c r="I350" s="668"/>
      <c r="J350" s="668">
        <v>1</v>
      </c>
      <c r="K350" s="668">
        <v>556.5</v>
      </c>
      <c r="L350" s="668"/>
      <c r="M350" s="668">
        <v>556.5</v>
      </c>
      <c r="N350" s="668"/>
      <c r="O350" s="668"/>
      <c r="P350" s="681"/>
      <c r="Q350" s="669"/>
    </row>
    <row r="351" spans="1:17" ht="14.4" customHeight="1" x14ac:dyDescent="0.3">
      <c r="A351" s="664" t="s">
        <v>548</v>
      </c>
      <c r="B351" s="665" t="s">
        <v>5688</v>
      </c>
      <c r="C351" s="665" t="s">
        <v>5542</v>
      </c>
      <c r="D351" s="665" t="s">
        <v>6104</v>
      </c>
      <c r="E351" s="665" t="s">
        <v>6105</v>
      </c>
      <c r="F351" s="668">
        <v>5</v>
      </c>
      <c r="G351" s="668">
        <v>34170</v>
      </c>
      <c r="H351" s="668">
        <v>1</v>
      </c>
      <c r="I351" s="668">
        <v>6834</v>
      </c>
      <c r="J351" s="668">
        <v>13</v>
      </c>
      <c r="K351" s="668">
        <v>88842</v>
      </c>
      <c r="L351" s="668">
        <v>2.6</v>
      </c>
      <c r="M351" s="668">
        <v>6834</v>
      </c>
      <c r="N351" s="668">
        <v>11</v>
      </c>
      <c r="O351" s="668">
        <v>75174</v>
      </c>
      <c r="P351" s="681">
        <v>2.2000000000000002</v>
      </c>
      <c r="Q351" s="669">
        <v>6834</v>
      </c>
    </row>
    <row r="352" spans="1:17" ht="14.4" customHeight="1" x14ac:dyDescent="0.3">
      <c r="A352" s="664" t="s">
        <v>548</v>
      </c>
      <c r="B352" s="665" t="s">
        <v>5688</v>
      </c>
      <c r="C352" s="665" t="s">
        <v>5542</v>
      </c>
      <c r="D352" s="665" t="s">
        <v>6106</v>
      </c>
      <c r="E352" s="665" t="s">
        <v>6107</v>
      </c>
      <c r="F352" s="668"/>
      <c r="G352" s="668"/>
      <c r="H352" s="668"/>
      <c r="I352" s="668"/>
      <c r="J352" s="668">
        <v>1</v>
      </c>
      <c r="K352" s="668">
        <v>16754.669999999998</v>
      </c>
      <c r="L352" s="668"/>
      <c r="M352" s="668">
        <v>16754.669999999998</v>
      </c>
      <c r="N352" s="668"/>
      <c r="O352" s="668"/>
      <c r="P352" s="681"/>
      <c r="Q352" s="669"/>
    </row>
    <row r="353" spans="1:17" ht="14.4" customHeight="1" x14ac:dyDescent="0.3">
      <c r="A353" s="664" t="s">
        <v>548</v>
      </c>
      <c r="B353" s="665" t="s">
        <v>5688</v>
      </c>
      <c r="C353" s="665" t="s">
        <v>5542</v>
      </c>
      <c r="D353" s="665" t="s">
        <v>6108</v>
      </c>
      <c r="E353" s="665" t="s">
        <v>6107</v>
      </c>
      <c r="F353" s="668"/>
      <c r="G353" s="668"/>
      <c r="H353" s="668"/>
      <c r="I353" s="668"/>
      <c r="J353" s="668">
        <v>1</v>
      </c>
      <c r="K353" s="668">
        <v>16754.669999999998</v>
      </c>
      <c r="L353" s="668"/>
      <c r="M353" s="668">
        <v>16754.669999999998</v>
      </c>
      <c r="N353" s="668"/>
      <c r="O353" s="668"/>
      <c r="P353" s="681"/>
      <c r="Q353" s="669"/>
    </row>
    <row r="354" spans="1:17" ht="14.4" customHeight="1" x14ac:dyDescent="0.3">
      <c r="A354" s="664" t="s">
        <v>548</v>
      </c>
      <c r="B354" s="665" t="s">
        <v>5688</v>
      </c>
      <c r="C354" s="665" t="s">
        <v>5542</v>
      </c>
      <c r="D354" s="665" t="s">
        <v>6109</v>
      </c>
      <c r="E354" s="665" t="s">
        <v>6110</v>
      </c>
      <c r="F354" s="668">
        <v>1</v>
      </c>
      <c r="G354" s="668">
        <v>8471.24</v>
      </c>
      <c r="H354" s="668">
        <v>1</v>
      </c>
      <c r="I354" s="668">
        <v>8471.24</v>
      </c>
      <c r="J354" s="668">
        <v>4</v>
      </c>
      <c r="K354" s="668">
        <v>33884.959999999999</v>
      </c>
      <c r="L354" s="668">
        <v>4</v>
      </c>
      <c r="M354" s="668">
        <v>8471.24</v>
      </c>
      <c r="N354" s="668"/>
      <c r="O354" s="668"/>
      <c r="P354" s="681"/>
      <c r="Q354" s="669"/>
    </row>
    <row r="355" spans="1:17" ht="14.4" customHeight="1" x14ac:dyDescent="0.3">
      <c r="A355" s="664" t="s">
        <v>548</v>
      </c>
      <c r="B355" s="665" t="s">
        <v>5688</v>
      </c>
      <c r="C355" s="665" t="s">
        <v>5542</v>
      </c>
      <c r="D355" s="665" t="s">
        <v>5733</v>
      </c>
      <c r="E355" s="665" t="s">
        <v>5734</v>
      </c>
      <c r="F355" s="668">
        <v>13</v>
      </c>
      <c r="G355" s="668">
        <v>11080.029999999999</v>
      </c>
      <c r="H355" s="668">
        <v>1</v>
      </c>
      <c r="I355" s="668">
        <v>852.31</v>
      </c>
      <c r="J355" s="668">
        <v>4</v>
      </c>
      <c r="K355" s="668">
        <v>3409.24</v>
      </c>
      <c r="L355" s="668">
        <v>0.30769230769230771</v>
      </c>
      <c r="M355" s="668">
        <v>852.31</v>
      </c>
      <c r="N355" s="668">
        <v>14</v>
      </c>
      <c r="O355" s="668">
        <v>11932.34</v>
      </c>
      <c r="P355" s="681">
        <v>1.0769230769230771</v>
      </c>
      <c r="Q355" s="669">
        <v>852.31000000000006</v>
      </c>
    </row>
    <row r="356" spans="1:17" ht="14.4" customHeight="1" x14ac:dyDescent="0.3">
      <c r="A356" s="664" t="s">
        <v>548</v>
      </c>
      <c r="B356" s="665" t="s">
        <v>5688</v>
      </c>
      <c r="C356" s="665" t="s">
        <v>5542</v>
      </c>
      <c r="D356" s="665" t="s">
        <v>6111</v>
      </c>
      <c r="E356" s="665" t="s">
        <v>6112</v>
      </c>
      <c r="F356" s="668">
        <v>1</v>
      </c>
      <c r="G356" s="668">
        <v>12873.29</v>
      </c>
      <c r="H356" s="668">
        <v>1</v>
      </c>
      <c r="I356" s="668">
        <v>12873.29</v>
      </c>
      <c r="J356" s="668"/>
      <c r="K356" s="668"/>
      <c r="L356" s="668"/>
      <c r="M356" s="668"/>
      <c r="N356" s="668">
        <v>1</v>
      </c>
      <c r="O356" s="668">
        <v>12873.29</v>
      </c>
      <c r="P356" s="681">
        <v>1</v>
      </c>
      <c r="Q356" s="669">
        <v>12873.29</v>
      </c>
    </row>
    <row r="357" spans="1:17" ht="14.4" customHeight="1" x14ac:dyDescent="0.3">
      <c r="A357" s="664" t="s">
        <v>548</v>
      </c>
      <c r="B357" s="665" t="s">
        <v>5688</v>
      </c>
      <c r="C357" s="665" t="s">
        <v>5542</v>
      </c>
      <c r="D357" s="665" t="s">
        <v>6113</v>
      </c>
      <c r="E357" s="665" t="s">
        <v>6114</v>
      </c>
      <c r="F357" s="668">
        <v>1</v>
      </c>
      <c r="G357" s="668">
        <v>750.33</v>
      </c>
      <c r="H357" s="668">
        <v>1</v>
      </c>
      <c r="I357" s="668">
        <v>750.33</v>
      </c>
      <c r="J357" s="668"/>
      <c r="K357" s="668"/>
      <c r="L357" s="668"/>
      <c r="M357" s="668"/>
      <c r="N357" s="668">
        <v>1</v>
      </c>
      <c r="O357" s="668">
        <v>750.33</v>
      </c>
      <c r="P357" s="681">
        <v>1</v>
      </c>
      <c r="Q357" s="669">
        <v>750.33</v>
      </c>
    </row>
    <row r="358" spans="1:17" ht="14.4" customHeight="1" x14ac:dyDescent="0.3">
      <c r="A358" s="664" t="s">
        <v>548</v>
      </c>
      <c r="B358" s="665" t="s">
        <v>5688</v>
      </c>
      <c r="C358" s="665" t="s">
        <v>5542</v>
      </c>
      <c r="D358" s="665" t="s">
        <v>6115</v>
      </c>
      <c r="E358" s="665" t="s">
        <v>6116</v>
      </c>
      <c r="F358" s="668">
        <v>1</v>
      </c>
      <c r="G358" s="668">
        <v>4735.3500000000004</v>
      </c>
      <c r="H358" s="668">
        <v>1</v>
      </c>
      <c r="I358" s="668">
        <v>4735.3500000000004</v>
      </c>
      <c r="J358" s="668">
        <v>1</v>
      </c>
      <c r="K358" s="668">
        <v>4735.3500000000004</v>
      </c>
      <c r="L358" s="668">
        <v>1</v>
      </c>
      <c r="M358" s="668">
        <v>4735.3500000000004</v>
      </c>
      <c r="N358" s="668"/>
      <c r="O358" s="668"/>
      <c r="P358" s="681"/>
      <c r="Q358" s="669"/>
    </row>
    <row r="359" spans="1:17" ht="14.4" customHeight="1" x14ac:dyDescent="0.3">
      <c r="A359" s="664" t="s">
        <v>548</v>
      </c>
      <c r="B359" s="665" t="s">
        <v>5688</v>
      </c>
      <c r="C359" s="665" t="s">
        <v>5542</v>
      </c>
      <c r="D359" s="665" t="s">
        <v>6117</v>
      </c>
      <c r="E359" s="665" t="s">
        <v>6118</v>
      </c>
      <c r="F359" s="668"/>
      <c r="G359" s="668"/>
      <c r="H359" s="668"/>
      <c r="I359" s="668"/>
      <c r="J359" s="668">
        <v>1</v>
      </c>
      <c r="K359" s="668">
        <v>7993.16</v>
      </c>
      <c r="L359" s="668"/>
      <c r="M359" s="668">
        <v>7993.16</v>
      </c>
      <c r="N359" s="668"/>
      <c r="O359" s="668"/>
      <c r="P359" s="681"/>
      <c r="Q359" s="669"/>
    </row>
    <row r="360" spans="1:17" ht="14.4" customHeight="1" x14ac:dyDescent="0.3">
      <c r="A360" s="664" t="s">
        <v>548</v>
      </c>
      <c r="B360" s="665" t="s">
        <v>5688</v>
      </c>
      <c r="C360" s="665" t="s">
        <v>5542</v>
      </c>
      <c r="D360" s="665" t="s">
        <v>6119</v>
      </c>
      <c r="E360" s="665" t="s">
        <v>6120</v>
      </c>
      <c r="F360" s="668"/>
      <c r="G360" s="668"/>
      <c r="H360" s="668"/>
      <c r="I360" s="668"/>
      <c r="J360" s="668">
        <v>1</v>
      </c>
      <c r="K360" s="668">
        <v>2866.27</v>
      </c>
      <c r="L360" s="668"/>
      <c r="M360" s="668">
        <v>2866.27</v>
      </c>
      <c r="N360" s="668"/>
      <c r="O360" s="668"/>
      <c r="P360" s="681"/>
      <c r="Q360" s="669"/>
    </row>
    <row r="361" spans="1:17" ht="14.4" customHeight="1" x14ac:dyDescent="0.3">
      <c r="A361" s="664" t="s">
        <v>548</v>
      </c>
      <c r="B361" s="665" t="s">
        <v>5688</v>
      </c>
      <c r="C361" s="665" t="s">
        <v>5542</v>
      </c>
      <c r="D361" s="665" t="s">
        <v>6121</v>
      </c>
      <c r="E361" s="665" t="s">
        <v>6122</v>
      </c>
      <c r="F361" s="668">
        <v>2</v>
      </c>
      <c r="G361" s="668">
        <v>4907.6000000000004</v>
      </c>
      <c r="H361" s="668">
        <v>1</v>
      </c>
      <c r="I361" s="668">
        <v>2453.8000000000002</v>
      </c>
      <c r="J361" s="668">
        <v>4</v>
      </c>
      <c r="K361" s="668">
        <v>9815.2000000000007</v>
      </c>
      <c r="L361" s="668">
        <v>2</v>
      </c>
      <c r="M361" s="668">
        <v>2453.8000000000002</v>
      </c>
      <c r="N361" s="668">
        <v>2</v>
      </c>
      <c r="O361" s="668">
        <v>4907.6000000000004</v>
      </c>
      <c r="P361" s="681">
        <v>1</v>
      </c>
      <c r="Q361" s="669">
        <v>2453.8000000000002</v>
      </c>
    </row>
    <row r="362" spans="1:17" ht="14.4" customHeight="1" x14ac:dyDescent="0.3">
      <c r="A362" s="664" t="s">
        <v>548</v>
      </c>
      <c r="B362" s="665" t="s">
        <v>5688</v>
      </c>
      <c r="C362" s="665" t="s">
        <v>5542</v>
      </c>
      <c r="D362" s="665" t="s">
        <v>6123</v>
      </c>
      <c r="E362" s="665" t="s">
        <v>6122</v>
      </c>
      <c r="F362" s="668">
        <v>0.2</v>
      </c>
      <c r="G362" s="668">
        <v>140.72</v>
      </c>
      <c r="H362" s="668">
        <v>1</v>
      </c>
      <c r="I362" s="668">
        <v>703.59999999999991</v>
      </c>
      <c r="J362" s="668">
        <v>0.2</v>
      </c>
      <c r="K362" s="668">
        <v>140.72</v>
      </c>
      <c r="L362" s="668">
        <v>1</v>
      </c>
      <c r="M362" s="668">
        <v>703.59999999999991</v>
      </c>
      <c r="N362" s="668">
        <v>0.1</v>
      </c>
      <c r="O362" s="668">
        <v>70.36</v>
      </c>
      <c r="P362" s="681">
        <v>0.5</v>
      </c>
      <c r="Q362" s="669">
        <v>703.59999999999991</v>
      </c>
    </row>
    <row r="363" spans="1:17" ht="14.4" customHeight="1" x14ac:dyDescent="0.3">
      <c r="A363" s="664" t="s">
        <v>548</v>
      </c>
      <c r="B363" s="665" t="s">
        <v>5688</v>
      </c>
      <c r="C363" s="665" t="s">
        <v>5542</v>
      </c>
      <c r="D363" s="665" t="s">
        <v>6124</v>
      </c>
      <c r="E363" s="665" t="s">
        <v>6122</v>
      </c>
      <c r="F363" s="668">
        <v>0.8</v>
      </c>
      <c r="G363" s="668">
        <v>1231.2</v>
      </c>
      <c r="H363" s="668">
        <v>1</v>
      </c>
      <c r="I363" s="668">
        <v>1539</v>
      </c>
      <c r="J363" s="668">
        <v>0.8</v>
      </c>
      <c r="K363" s="668">
        <v>1231.2</v>
      </c>
      <c r="L363" s="668">
        <v>1</v>
      </c>
      <c r="M363" s="668">
        <v>1539</v>
      </c>
      <c r="N363" s="668">
        <v>0.9</v>
      </c>
      <c r="O363" s="668">
        <v>1385.1</v>
      </c>
      <c r="P363" s="681">
        <v>1.1249999999999998</v>
      </c>
      <c r="Q363" s="669">
        <v>1538.9999999999998</v>
      </c>
    </row>
    <row r="364" spans="1:17" ht="14.4" customHeight="1" x14ac:dyDescent="0.3">
      <c r="A364" s="664" t="s">
        <v>548</v>
      </c>
      <c r="B364" s="665" t="s">
        <v>5688</v>
      </c>
      <c r="C364" s="665" t="s">
        <v>5542</v>
      </c>
      <c r="D364" s="665" t="s">
        <v>6125</v>
      </c>
      <c r="E364" s="665" t="s">
        <v>6122</v>
      </c>
      <c r="F364" s="668">
        <v>0.6</v>
      </c>
      <c r="G364" s="668">
        <v>1063.8599999999999</v>
      </c>
      <c r="H364" s="668">
        <v>1</v>
      </c>
      <c r="I364" s="668">
        <v>1773.1</v>
      </c>
      <c r="J364" s="668">
        <v>0.8</v>
      </c>
      <c r="K364" s="668">
        <v>1418.48</v>
      </c>
      <c r="L364" s="668">
        <v>1.3333333333333335</v>
      </c>
      <c r="M364" s="668">
        <v>1773.1</v>
      </c>
      <c r="N364" s="668">
        <v>0.2</v>
      </c>
      <c r="O364" s="668">
        <v>354.62</v>
      </c>
      <c r="P364" s="681">
        <v>0.33333333333333337</v>
      </c>
      <c r="Q364" s="669">
        <v>1773.1</v>
      </c>
    </row>
    <row r="365" spans="1:17" ht="14.4" customHeight="1" x14ac:dyDescent="0.3">
      <c r="A365" s="664" t="s">
        <v>548</v>
      </c>
      <c r="B365" s="665" t="s">
        <v>5688</v>
      </c>
      <c r="C365" s="665" t="s">
        <v>5542</v>
      </c>
      <c r="D365" s="665" t="s">
        <v>5735</v>
      </c>
      <c r="E365" s="665" t="s">
        <v>5724</v>
      </c>
      <c r="F365" s="668">
        <v>3.9000000000000004</v>
      </c>
      <c r="G365" s="668">
        <v>982.85</v>
      </c>
      <c r="H365" s="668">
        <v>1</v>
      </c>
      <c r="I365" s="668">
        <v>252.0128205128205</v>
      </c>
      <c r="J365" s="668">
        <v>4.1000000000000005</v>
      </c>
      <c r="K365" s="668">
        <v>1033.31</v>
      </c>
      <c r="L365" s="668">
        <v>1.0513404893930915</v>
      </c>
      <c r="M365" s="668">
        <v>252.02682926829263</v>
      </c>
      <c r="N365" s="668">
        <v>8.9</v>
      </c>
      <c r="O365" s="668">
        <v>2242.9900000000002</v>
      </c>
      <c r="P365" s="681">
        <v>2.282128503840871</v>
      </c>
      <c r="Q365" s="669">
        <v>252.02134831460677</v>
      </c>
    </row>
    <row r="366" spans="1:17" ht="14.4" customHeight="1" x14ac:dyDescent="0.3">
      <c r="A366" s="664" t="s">
        <v>548</v>
      </c>
      <c r="B366" s="665" t="s">
        <v>5688</v>
      </c>
      <c r="C366" s="665" t="s">
        <v>5542</v>
      </c>
      <c r="D366" s="665" t="s">
        <v>6126</v>
      </c>
      <c r="E366" s="665" t="s">
        <v>6127</v>
      </c>
      <c r="F366" s="668">
        <v>4</v>
      </c>
      <c r="G366" s="668">
        <v>2246.84</v>
      </c>
      <c r="H366" s="668">
        <v>1</v>
      </c>
      <c r="I366" s="668">
        <v>561.71</v>
      </c>
      <c r="J366" s="668"/>
      <c r="K366" s="668"/>
      <c r="L366" s="668"/>
      <c r="M366" s="668"/>
      <c r="N366" s="668">
        <v>3</v>
      </c>
      <c r="O366" s="668">
        <v>1685.13</v>
      </c>
      <c r="P366" s="681">
        <v>0.75</v>
      </c>
      <c r="Q366" s="669">
        <v>561.71</v>
      </c>
    </row>
    <row r="367" spans="1:17" ht="14.4" customHeight="1" x14ac:dyDescent="0.3">
      <c r="A367" s="664" t="s">
        <v>548</v>
      </c>
      <c r="B367" s="665" t="s">
        <v>5688</v>
      </c>
      <c r="C367" s="665" t="s">
        <v>5542</v>
      </c>
      <c r="D367" s="665" t="s">
        <v>6128</v>
      </c>
      <c r="E367" s="665" t="s">
        <v>6129</v>
      </c>
      <c r="F367" s="668">
        <v>2</v>
      </c>
      <c r="G367" s="668">
        <v>7633.86</v>
      </c>
      <c r="H367" s="668">
        <v>1</v>
      </c>
      <c r="I367" s="668">
        <v>3816.93</v>
      </c>
      <c r="J367" s="668">
        <v>3</v>
      </c>
      <c r="K367" s="668">
        <v>11450.789999999999</v>
      </c>
      <c r="L367" s="668">
        <v>1.5</v>
      </c>
      <c r="M367" s="668">
        <v>3816.93</v>
      </c>
      <c r="N367" s="668">
        <v>2</v>
      </c>
      <c r="O367" s="668">
        <v>7633.86</v>
      </c>
      <c r="P367" s="681">
        <v>1</v>
      </c>
      <c r="Q367" s="669">
        <v>3816.93</v>
      </c>
    </row>
    <row r="368" spans="1:17" ht="14.4" customHeight="1" x14ac:dyDescent="0.3">
      <c r="A368" s="664" t="s">
        <v>548</v>
      </c>
      <c r="B368" s="665" t="s">
        <v>5688</v>
      </c>
      <c r="C368" s="665" t="s">
        <v>5542</v>
      </c>
      <c r="D368" s="665" t="s">
        <v>5736</v>
      </c>
      <c r="E368" s="665" t="s">
        <v>5724</v>
      </c>
      <c r="F368" s="668">
        <v>56</v>
      </c>
      <c r="G368" s="668">
        <v>103536.72</v>
      </c>
      <c r="H368" s="668">
        <v>1</v>
      </c>
      <c r="I368" s="668">
        <v>1848.8700000000001</v>
      </c>
      <c r="J368" s="668">
        <v>38</v>
      </c>
      <c r="K368" s="668">
        <v>70257.06</v>
      </c>
      <c r="L368" s="668">
        <v>0.67857142857142849</v>
      </c>
      <c r="M368" s="668">
        <v>1848.87</v>
      </c>
      <c r="N368" s="668">
        <v>92</v>
      </c>
      <c r="O368" s="668">
        <v>170096.04</v>
      </c>
      <c r="P368" s="681">
        <v>1.642857142857143</v>
      </c>
      <c r="Q368" s="669">
        <v>1848.8700000000001</v>
      </c>
    </row>
    <row r="369" spans="1:17" ht="14.4" customHeight="1" x14ac:dyDescent="0.3">
      <c r="A369" s="664" t="s">
        <v>548</v>
      </c>
      <c r="B369" s="665" t="s">
        <v>5688</v>
      </c>
      <c r="C369" s="665" t="s">
        <v>5542</v>
      </c>
      <c r="D369" s="665" t="s">
        <v>6130</v>
      </c>
      <c r="E369" s="665" t="s">
        <v>6131</v>
      </c>
      <c r="F369" s="668"/>
      <c r="G369" s="668"/>
      <c r="H369" s="668"/>
      <c r="I369" s="668"/>
      <c r="J369" s="668"/>
      <c r="K369" s="668"/>
      <c r="L369" s="668"/>
      <c r="M369" s="668"/>
      <c r="N369" s="668">
        <v>1</v>
      </c>
      <c r="O369" s="668">
        <v>2383.64</v>
      </c>
      <c r="P369" s="681"/>
      <c r="Q369" s="669">
        <v>2383.64</v>
      </c>
    </row>
    <row r="370" spans="1:17" ht="14.4" customHeight="1" x14ac:dyDescent="0.3">
      <c r="A370" s="664" t="s">
        <v>548</v>
      </c>
      <c r="B370" s="665" t="s">
        <v>5688</v>
      </c>
      <c r="C370" s="665" t="s">
        <v>5542</v>
      </c>
      <c r="D370" s="665" t="s">
        <v>6132</v>
      </c>
      <c r="E370" s="665" t="s">
        <v>6133</v>
      </c>
      <c r="F370" s="668"/>
      <c r="G370" s="668"/>
      <c r="H370" s="668"/>
      <c r="I370" s="668"/>
      <c r="J370" s="668">
        <v>5</v>
      </c>
      <c r="K370" s="668">
        <v>9223.65</v>
      </c>
      <c r="L370" s="668"/>
      <c r="M370" s="668">
        <v>1844.73</v>
      </c>
      <c r="N370" s="668">
        <v>4</v>
      </c>
      <c r="O370" s="668">
        <v>6050.72</v>
      </c>
      <c r="P370" s="681"/>
      <c r="Q370" s="669">
        <v>1512.68</v>
      </c>
    </row>
    <row r="371" spans="1:17" ht="14.4" customHeight="1" x14ac:dyDescent="0.3">
      <c r="A371" s="664" t="s">
        <v>548</v>
      </c>
      <c r="B371" s="665" t="s">
        <v>5688</v>
      </c>
      <c r="C371" s="665" t="s">
        <v>5542</v>
      </c>
      <c r="D371" s="665" t="s">
        <v>6134</v>
      </c>
      <c r="E371" s="665" t="s">
        <v>6135</v>
      </c>
      <c r="F371" s="668"/>
      <c r="G371" s="668"/>
      <c r="H371" s="668"/>
      <c r="I371" s="668"/>
      <c r="J371" s="668">
        <v>2</v>
      </c>
      <c r="K371" s="668">
        <v>45687.06</v>
      </c>
      <c r="L371" s="668"/>
      <c r="M371" s="668">
        <v>22843.53</v>
      </c>
      <c r="N371" s="668">
        <v>1</v>
      </c>
      <c r="O371" s="668">
        <v>22843.53</v>
      </c>
      <c r="P371" s="681"/>
      <c r="Q371" s="669">
        <v>22843.53</v>
      </c>
    </row>
    <row r="372" spans="1:17" ht="14.4" customHeight="1" x14ac:dyDescent="0.3">
      <c r="A372" s="664" t="s">
        <v>548</v>
      </c>
      <c r="B372" s="665" t="s">
        <v>5688</v>
      </c>
      <c r="C372" s="665" t="s">
        <v>5542</v>
      </c>
      <c r="D372" s="665" t="s">
        <v>6136</v>
      </c>
      <c r="E372" s="665" t="s">
        <v>6137</v>
      </c>
      <c r="F372" s="668"/>
      <c r="G372" s="668"/>
      <c r="H372" s="668"/>
      <c r="I372" s="668"/>
      <c r="J372" s="668">
        <v>3</v>
      </c>
      <c r="K372" s="668">
        <v>27689.550000000003</v>
      </c>
      <c r="L372" s="668"/>
      <c r="M372" s="668">
        <v>9229.85</v>
      </c>
      <c r="N372" s="668">
        <v>2</v>
      </c>
      <c r="O372" s="668">
        <v>16982.919999999998</v>
      </c>
      <c r="P372" s="681"/>
      <c r="Q372" s="669">
        <v>8491.4599999999991</v>
      </c>
    </row>
    <row r="373" spans="1:17" ht="14.4" customHeight="1" x14ac:dyDescent="0.3">
      <c r="A373" s="664" t="s">
        <v>548</v>
      </c>
      <c r="B373" s="665" t="s">
        <v>5688</v>
      </c>
      <c r="C373" s="665" t="s">
        <v>5542</v>
      </c>
      <c r="D373" s="665" t="s">
        <v>6138</v>
      </c>
      <c r="E373" s="665" t="s">
        <v>6139</v>
      </c>
      <c r="F373" s="668"/>
      <c r="G373" s="668"/>
      <c r="H373" s="668"/>
      <c r="I373" s="668"/>
      <c r="J373" s="668">
        <v>14</v>
      </c>
      <c r="K373" s="668">
        <v>41989.36</v>
      </c>
      <c r="L373" s="668"/>
      <c r="M373" s="668">
        <v>2999.2400000000002</v>
      </c>
      <c r="N373" s="668">
        <v>10</v>
      </c>
      <c r="O373" s="668">
        <v>29992.400000000001</v>
      </c>
      <c r="P373" s="681"/>
      <c r="Q373" s="669">
        <v>2999.2400000000002</v>
      </c>
    </row>
    <row r="374" spans="1:17" ht="14.4" customHeight="1" x14ac:dyDescent="0.3">
      <c r="A374" s="664" t="s">
        <v>548</v>
      </c>
      <c r="B374" s="665" t="s">
        <v>5688</v>
      </c>
      <c r="C374" s="665" t="s">
        <v>5542</v>
      </c>
      <c r="D374" s="665" t="s">
        <v>6140</v>
      </c>
      <c r="E374" s="665" t="s">
        <v>6141</v>
      </c>
      <c r="F374" s="668">
        <v>0.4</v>
      </c>
      <c r="G374" s="668">
        <v>299.95999999999998</v>
      </c>
      <c r="H374" s="668">
        <v>1</v>
      </c>
      <c r="I374" s="668">
        <v>749.89999999999986</v>
      </c>
      <c r="J374" s="668">
        <v>4</v>
      </c>
      <c r="K374" s="668">
        <v>2999.64</v>
      </c>
      <c r="L374" s="668">
        <v>10.000133351113481</v>
      </c>
      <c r="M374" s="668">
        <v>749.91</v>
      </c>
      <c r="N374" s="668">
        <v>2</v>
      </c>
      <c r="O374" s="668">
        <v>1499.82</v>
      </c>
      <c r="P374" s="681">
        <v>5.0000666755567407</v>
      </c>
      <c r="Q374" s="669">
        <v>749.91</v>
      </c>
    </row>
    <row r="375" spans="1:17" ht="14.4" customHeight="1" x14ac:dyDescent="0.3">
      <c r="A375" s="664" t="s">
        <v>548</v>
      </c>
      <c r="B375" s="665" t="s">
        <v>5688</v>
      </c>
      <c r="C375" s="665" t="s">
        <v>5542</v>
      </c>
      <c r="D375" s="665" t="s">
        <v>6142</v>
      </c>
      <c r="E375" s="665" t="s">
        <v>6143</v>
      </c>
      <c r="F375" s="668">
        <v>1</v>
      </c>
      <c r="G375" s="668">
        <v>75.03</v>
      </c>
      <c r="H375" s="668">
        <v>1</v>
      </c>
      <c r="I375" s="668">
        <v>75.03</v>
      </c>
      <c r="J375" s="668">
        <v>0.8</v>
      </c>
      <c r="K375" s="668">
        <v>60.02</v>
      </c>
      <c r="L375" s="668">
        <v>0.79994668799147006</v>
      </c>
      <c r="M375" s="668">
        <v>75.025000000000006</v>
      </c>
      <c r="N375" s="668">
        <v>0.6</v>
      </c>
      <c r="O375" s="668">
        <v>45.01</v>
      </c>
      <c r="P375" s="681">
        <v>0.59989337598294012</v>
      </c>
      <c r="Q375" s="669">
        <v>75.016666666666666</v>
      </c>
    </row>
    <row r="376" spans="1:17" ht="14.4" customHeight="1" x14ac:dyDescent="0.3">
      <c r="A376" s="664" t="s">
        <v>548</v>
      </c>
      <c r="B376" s="665" t="s">
        <v>5688</v>
      </c>
      <c r="C376" s="665" t="s">
        <v>5542</v>
      </c>
      <c r="D376" s="665" t="s">
        <v>6144</v>
      </c>
      <c r="E376" s="665" t="s">
        <v>6145</v>
      </c>
      <c r="F376" s="668">
        <v>3</v>
      </c>
      <c r="G376" s="668">
        <v>3699.81</v>
      </c>
      <c r="H376" s="668">
        <v>1</v>
      </c>
      <c r="I376" s="668">
        <v>1233.27</v>
      </c>
      <c r="J376" s="668"/>
      <c r="K376" s="668"/>
      <c r="L376" s="668"/>
      <c r="M376" s="668"/>
      <c r="N376" s="668">
        <v>5</v>
      </c>
      <c r="O376" s="668">
        <v>6166.35</v>
      </c>
      <c r="P376" s="681">
        <v>1.6666666666666667</v>
      </c>
      <c r="Q376" s="669">
        <v>1233.27</v>
      </c>
    </row>
    <row r="377" spans="1:17" ht="14.4" customHeight="1" x14ac:dyDescent="0.3">
      <c r="A377" s="664" t="s">
        <v>548</v>
      </c>
      <c r="B377" s="665" t="s">
        <v>5688</v>
      </c>
      <c r="C377" s="665" t="s">
        <v>5542</v>
      </c>
      <c r="D377" s="665" t="s">
        <v>6146</v>
      </c>
      <c r="E377" s="665" t="s">
        <v>6147</v>
      </c>
      <c r="F377" s="668">
        <v>1</v>
      </c>
      <c r="G377" s="668">
        <v>5774.62</v>
      </c>
      <c r="H377" s="668">
        <v>1</v>
      </c>
      <c r="I377" s="668">
        <v>5774.62</v>
      </c>
      <c r="J377" s="668">
        <v>1</v>
      </c>
      <c r="K377" s="668">
        <v>5774.62</v>
      </c>
      <c r="L377" s="668">
        <v>1</v>
      </c>
      <c r="M377" s="668">
        <v>5774.62</v>
      </c>
      <c r="N377" s="668">
        <v>3</v>
      </c>
      <c r="O377" s="668">
        <v>17323.86</v>
      </c>
      <c r="P377" s="681">
        <v>3</v>
      </c>
      <c r="Q377" s="669">
        <v>5774.62</v>
      </c>
    </row>
    <row r="378" spans="1:17" ht="14.4" customHeight="1" x14ac:dyDescent="0.3">
      <c r="A378" s="664" t="s">
        <v>548</v>
      </c>
      <c r="B378" s="665" t="s">
        <v>5688</v>
      </c>
      <c r="C378" s="665" t="s">
        <v>5542</v>
      </c>
      <c r="D378" s="665" t="s">
        <v>6148</v>
      </c>
      <c r="E378" s="665" t="s">
        <v>6149</v>
      </c>
      <c r="F378" s="668">
        <v>2</v>
      </c>
      <c r="G378" s="668">
        <v>17408.84</v>
      </c>
      <c r="H378" s="668">
        <v>1</v>
      </c>
      <c r="I378" s="668">
        <v>8704.42</v>
      </c>
      <c r="J378" s="668"/>
      <c r="K378" s="668"/>
      <c r="L378" s="668"/>
      <c r="M378" s="668"/>
      <c r="N378" s="668">
        <v>1</v>
      </c>
      <c r="O378" s="668">
        <v>8704.42</v>
      </c>
      <c r="P378" s="681">
        <v>0.5</v>
      </c>
      <c r="Q378" s="669">
        <v>8704.42</v>
      </c>
    </row>
    <row r="379" spans="1:17" ht="14.4" customHeight="1" x14ac:dyDescent="0.3">
      <c r="A379" s="664" t="s">
        <v>548</v>
      </c>
      <c r="B379" s="665" t="s">
        <v>5688</v>
      </c>
      <c r="C379" s="665" t="s">
        <v>5542</v>
      </c>
      <c r="D379" s="665" t="s">
        <v>6150</v>
      </c>
      <c r="E379" s="665" t="s">
        <v>6149</v>
      </c>
      <c r="F379" s="668"/>
      <c r="G379" s="668"/>
      <c r="H379" s="668"/>
      <c r="I379" s="668"/>
      <c r="J379" s="668">
        <v>1</v>
      </c>
      <c r="K379" s="668">
        <v>9397.75</v>
      </c>
      <c r="L379" s="668"/>
      <c r="M379" s="668">
        <v>9397.75</v>
      </c>
      <c r="N379" s="668">
        <v>3</v>
      </c>
      <c r="O379" s="668">
        <v>28193.25</v>
      </c>
      <c r="P379" s="681"/>
      <c r="Q379" s="669">
        <v>9397.75</v>
      </c>
    </row>
    <row r="380" spans="1:17" ht="14.4" customHeight="1" x14ac:dyDescent="0.3">
      <c r="A380" s="664" t="s">
        <v>548</v>
      </c>
      <c r="B380" s="665" t="s">
        <v>5688</v>
      </c>
      <c r="C380" s="665" t="s">
        <v>5542</v>
      </c>
      <c r="D380" s="665" t="s">
        <v>6151</v>
      </c>
      <c r="E380" s="665" t="s">
        <v>6152</v>
      </c>
      <c r="F380" s="668">
        <v>2</v>
      </c>
      <c r="G380" s="668">
        <v>3328.8</v>
      </c>
      <c r="H380" s="668">
        <v>1</v>
      </c>
      <c r="I380" s="668">
        <v>1664.4</v>
      </c>
      <c r="J380" s="668">
        <v>1</v>
      </c>
      <c r="K380" s="668">
        <v>1664.4</v>
      </c>
      <c r="L380" s="668">
        <v>0.5</v>
      </c>
      <c r="M380" s="668">
        <v>1664.4</v>
      </c>
      <c r="N380" s="668">
        <v>4</v>
      </c>
      <c r="O380" s="668">
        <v>6657.6</v>
      </c>
      <c r="P380" s="681">
        <v>2</v>
      </c>
      <c r="Q380" s="669">
        <v>1664.4</v>
      </c>
    </row>
    <row r="381" spans="1:17" ht="14.4" customHeight="1" x14ac:dyDescent="0.3">
      <c r="A381" s="664" t="s">
        <v>548</v>
      </c>
      <c r="B381" s="665" t="s">
        <v>5688</v>
      </c>
      <c r="C381" s="665" t="s">
        <v>5542</v>
      </c>
      <c r="D381" s="665" t="s">
        <v>6153</v>
      </c>
      <c r="E381" s="665" t="s">
        <v>6154</v>
      </c>
      <c r="F381" s="668">
        <v>2</v>
      </c>
      <c r="G381" s="668">
        <v>4147.5200000000004</v>
      </c>
      <c r="H381" s="668">
        <v>1</v>
      </c>
      <c r="I381" s="668">
        <v>2073.7600000000002</v>
      </c>
      <c r="J381" s="668"/>
      <c r="K381" s="668"/>
      <c r="L381" s="668"/>
      <c r="M381" s="668"/>
      <c r="N381" s="668"/>
      <c r="O381" s="668"/>
      <c r="P381" s="681"/>
      <c r="Q381" s="669"/>
    </row>
    <row r="382" spans="1:17" ht="14.4" customHeight="1" x14ac:dyDescent="0.3">
      <c r="A382" s="664" t="s">
        <v>548</v>
      </c>
      <c r="B382" s="665" t="s">
        <v>5688</v>
      </c>
      <c r="C382" s="665" t="s">
        <v>5542</v>
      </c>
      <c r="D382" s="665" t="s">
        <v>6155</v>
      </c>
      <c r="E382" s="665" t="s">
        <v>6156</v>
      </c>
      <c r="F382" s="668">
        <v>2</v>
      </c>
      <c r="G382" s="668">
        <v>9922.6</v>
      </c>
      <c r="H382" s="668">
        <v>1</v>
      </c>
      <c r="I382" s="668">
        <v>4961.3</v>
      </c>
      <c r="J382" s="668">
        <v>2</v>
      </c>
      <c r="K382" s="668">
        <v>9922.6</v>
      </c>
      <c r="L382" s="668">
        <v>1</v>
      </c>
      <c r="M382" s="668">
        <v>4961.3</v>
      </c>
      <c r="N382" s="668"/>
      <c r="O382" s="668"/>
      <c r="P382" s="681"/>
      <c r="Q382" s="669"/>
    </row>
    <row r="383" spans="1:17" ht="14.4" customHeight="1" x14ac:dyDescent="0.3">
      <c r="A383" s="664" t="s">
        <v>548</v>
      </c>
      <c r="B383" s="665" t="s">
        <v>5688</v>
      </c>
      <c r="C383" s="665" t="s">
        <v>5542</v>
      </c>
      <c r="D383" s="665" t="s">
        <v>6157</v>
      </c>
      <c r="E383" s="665" t="s">
        <v>6158</v>
      </c>
      <c r="F383" s="668">
        <v>2</v>
      </c>
      <c r="G383" s="668">
        <v>6270</v>
      </c>
      <c r="H383" s="668">
        <v>1</v>
      </c>
      <c r="I383" s="668">
        <v>3135</v>
      </c>
      <c r="J383" s="668">
        <v>3</v>
      </c>
      <c r="K383" s="668">
        <v>9405</v>
      </c>
      <c r="L383" s="668">
        <v>1.5</v>
      </c>
      <c r="M383" s="668">
        <v>3135</v>
      </c>
      <c r="N383" s="668">
        <v>1</v>
      </c>
      <c r="O383" s="668">
        <v>2915.55</v>
      </c>
      <c r="P383" s="681">
        <v>0.46500000000000002</v>
      </c>
      <c r="Q383" s="669">
        <v>2915.55</v>
      </c>
    </row>
    <row r="384" spans="1:17" ht="14.4" customHeight="1" x14ac:dyDescent="0.3">
      <c r="A384" s="664" t="s">
        <v>548</v>
      </c>
      <c r="B384" s="665" t="s">
        <v>5688</v>
      </c>
      <c r="C384" s="665" t="s">
        <v>5542</v>
      </c>
      <c r="D384" s="665" t="s">
        <v>6159</v>
      </c>
      <c r="E384" s="665" t="s">
        <v>6160</v>
      </c>
      <c r="F384" s="668">
        <v>7</v>
      </c>
      <c r="G384" s="668">
        <v>47089</v>
      </c>
      <c r="H384" s="668">
        <v>1</v>
      </c>
      <c r="I384" s="668">
        <v>6727</v>
      </c>
      <c r="J384" s="668">
        <v>7</v>
      </c>
      <c r="K384" s="668">
        <v>47089</v>
      </c>
      <c r="L384" s="668">
        <v>1</v>
      </c>
      <c r="M384" s="668">
        <v>6727</v>
      </c>
      <c r="N384" s="668">
        <v>3</v>
      </c>
      <c r="O384" s="668">
        <v>20181</v>
      </c>
      <c r="P384" s="681">
        <v>0.42857142857142855</v>
      </c>
      <c r="Q384" s="669">
        <v>6727</v>
      </c>
    </row>
    <row r="385" spans="1:17" ht="14.4" customHeight="1" x14ac:dyDescent="0.3">
      <c r="A385" s="664" t="s">
        <v>548</v>
      </c>
      <c r="B385" s="665" t="s">
        <v>5688</v>
      </c>
      <c r="C385" s="665" t="s">
        <v>5542</v>
      </c>
      <c r="D385" s="665" t="s">
        <v>6161</v>
      </c>
      <c r="E385" s="665" t="s">
        <v>6162</v>
      </c>
      <c r="F385" s="668">
        <v>9</v>
      </c>
      <c r="G385" s="668">
        <v>97012.98</v>
      </c>
      <c r="H385" s="668">
        <v>1</v>
      </c>
      <c r="I385" s="668">
        <v>10779.22</v>
      </c>
      <c r="J385" s="668">
        <v>11</v>
      </c>
      <c r="K385" s="668">
        <v>118571.42</v>
      </c>
      <c r="L385" s="668">
        <v>1.2222222222222223</v>
      </c>
      <c r="M385" s="668">
        <v>10779.22</v>
      </c>
      <c r="N385" s="668">
        <v>7</v>
      </c>
      <c r="O385" s="668">
        <v>75454.539999999994</v>
      </c>
      <c r="P385" s="681">
        <v>0.77777777777777779</v>
      </c>
      <c r="Q385" s="669">
        <v>10779.22</v>
      </c>
    </row>
    <row r="386" spans="1:17" ht="14.4" customHeight="1" x14ac:dyDescent="0.3">
      <c r="A386" s="664" t="s">
        <v>548</v>
      </c>
      <c r="B386" s="665" t="s">
        <v>5688</v>
      </c>
      <c r="C386" s="665" t="s">
        <v>5542</v>
      </c>
      <c r="D386" s="665" t="s">
        <v>6163</v>
      </c>
      <c r="E386" s="665" t="s">
        <v>6164</v>
      </c>
      <c r="F386" s="668">
        <v>19</v>
      </c>
      <c r="G386" s="668">
        <v>23274.62</v>
      </c>
      <c r="H386" s="668">
        <v>1</v>
      </c>
      <c r="I386" s="668">
        <v>1224.98</v>
      </c>
      <c r="J386" s="668">
        <v>22</v>
      </c>
      <c r="K386" s="668">
        <v>26949.56</v>
      </c>
      <c r="L386" s="668">
        <v>1.1578947368421053</v>
      </c>
      <c r="M386" s="668">
        <v>1224.98</v>
      </c>
      <c r="N386" s="668">
        <v>17</v>
      </c>
      <c r="O386" s="668">
        <v>20824.659999999996</v>
      </c>
      <c r="P386" s="681">
        <v>0.89473684210526305</v>
      </c>
      <c r="Q386" s="669">
        <v>1224.9799999999998</v>
      </c>
    </row>
    <row r="387" spans="1:17" ht="14.4" customHeight="1" x14ac:dyDescent="0.3">
      <c r="A387" s="664" t="s">
        <v>548</v>
      </c>
      <c r="B387" s="665" t="s">
        <v>5688</v>
      </c>
      <c r="C387" s="665" t="s">
        <v>5542</v>
      </c>
      <c r="D387" s="665" t="s">
        <v>6165</v>
      </c>
      <c r="E387" s="665" t="s">
        <v>6164</v>
      </c>
      <c r="F387" s="668">
        <v>32</v>
      </c>
      <c r="G387" s="668">
        <v>60855.360000000001</v>
      </c>
      <c r="H387" s="668">
        <v>1</v>
      </c>
      <c r="I387" s="668">
        <v>1901.73</v>
      </c>
      <c r="J387" s="668">
        <v>33</v>
      </c>
      <c r="K387" s="668">
        <v>62757.09</v>
      </c>
      <c r="L387" s="668">
        <v>1.03125</v>
      </c>
      <c r="M387" s="668">
        <v>1901.7299999999998</v>
      </c>
      <c r="N387" s="668">
        <v>19</v>
      </c>
      <c r="O387" s="668">
        <v>36132.869999999995</v>
      </c>
      <c r="P387" s="681">
        <v>0.59374999999999989</v>
      </c>
      <c r="Q387" s="669">
        <v>1901.7299999999998</v>
      </c>
    </row>
    <row r="388" spans="1:17" ht="14.4" customHeight="1" x14ac:dyDescent="0.3">
      <c r="A388" s="664" t="s">
        <v>548</v>
      </c>
      <c r="B388" s="665" t="s">
        <v>5688</v>
      </c>
      <c r="C388" s="665" t="s">
        <v>5542</v>
      </c>
      <c r="D388" s="665" t="s">
        <v>6166</v>
      </c>
      <c r="E388" s="665" t="s">
        <v>6167</v>
      </c>
      <c r="F388" s="668">
        <v>55</v>
      </c>
      <c r="G388" s="668">
        <v>57090</v>
      </c>
      <c r="H388" s="668">
        <v>1</v>
      </c>
      <c r="I388" s="668">
        <v>1038</v>
      </c>
      <c r="J388" s="668">
        <v>3</v>
      </c>
      <c r="K388" s="668">
        <v>3114</v>
      </c>
      <c r="L388" s="668">
        <v>5.4545454545454543E-2</v>
      </c>
      <c r="M388" s="668">
        <v>1038</v>
      </c>
      <c r="N388" s="668"/>
      <c r="O388" s="668"/>
      <c r="P388" s="681"/>
      <c r="Q388" s="669"/>
    </row>
    <row r="389" spans="1:17" ht="14.4" customHeight="1" x14ac:dyDescent="0.3">
      <c r="A389" s="664" t="s">
        <v>548</v>
      </c>
      <c r="B389" s="665" t="s">
        <v>5688</v>
      </c>
      <c r="C389" s="665" t="s">
        <v>5542</v>
      </c>
      <c r="D389" s="665" t="s">
        <v>6168</v>
      </c>
      <c r="E389" s="665" t="s">
        <v>6169</v>
      </c>
      <c r="F389" s="668">
        <v>41</v>
      </c>
      <c r="G389" s="668">
        <v>53792</v>
      </c>
      <c r="H389" s="668">
        <v>1</v>
      </c>
      <c r="I389" s="668">
        <v>1312</v>
      </c>
      <c r="J389" s="668">
        <v>1</v>
      </c>
      <c r="K389" s="668">
        <v>1312</v>
      </c>
      <c r="L389" s="668">
        <v>2.4390243902439025E-2</v>
      </c>
      <c r="M389" s="668">
        <v>1312</v>
      </c>
      <c r="N389" s="668"/>
      <c r="O389" s="668"/>
      <c r="P389" s="681"/>
      <c r="Q389" s="669"/>
    </row>
    <row r="390" spans="1:17" ht="14.4" customHeight="1" x14ac:dyDescent="0.3">
      <c r="A390" s="664" t="s">
        <v>548</v>
      </c>
      <c r="B390" s="665" t="s">
        <v>5688</v>
      </c>
      <c r="C390" s="665" t="s">
        <v>5542</v>
      </c>
      <c r="D390" s="665" t="s">
        <v>6170</v>
      </c>
      <c r="E390" s="665" t="s">
        <v>6171</v>
      </c>
      <c r="F390" s="668">
        <v>11</v>
      </c>
      <c r="G390" s="668">
        <v>17160</v>
      </c>
      <c r="H390" s="668">
        <v>1</v>
      </c>
      <c r="I390" s="668">
        <v>1560</v>
      </c>
      <c r="J390" s="668"/>
      <c r="K390" s="668"/>
      <c r="L390" s="668"/>
      <c r="M390" s="668"/>
      <c r="N390" s="668"/>
      <c r="O390" s="668"/>
      <c r="P390" s="681"/>
      <c r="Q390" s="669"/>
    </row>
    <row r="391" spans="1:17" ht="14.4" customHeight="1" x14ac:dyDescent="0.3">
      <c r="A391" s="664" t="s">
        <v>548</v>
      </c>
      <c r="B391" s="665" t="s">
        <v>5688</v>
      </c>
      <c r="C391" s="665" t="s">
        <v>5542</v>
      </c>
      <c r="D391" s="665" t="s">
        <v>6172</v>
      </c>
      <c r="E391" s="665" t="s">
        <v>6173</v>
      </c>
      <c r="F391" s="668"/>
      <c r="G391" s="668"/>
      <c r="H391" s="668"/>
      <c r="I391" s="668"/>
      <c r="J391" s="668"/>
      <c r="K391" s="668"/>
      <c r="L391" s="668"/>
      <c r="M391" s="668"/>
      <c r="N391" s="668">
        <v>1</v>
      </c>
      <c r="O391" s="668">
        <v>96.6</v>
      </c>
      <c r="P391" s="681"/>
      <c r="Q391" s="669">
        <v>96.6</v>
      </c>
    </row>
    <row r="392" spans="1:17" ht="14.4" customHeight="1" x14ac:dyDescent="0.3">
      <c r="A392" s="664" t="s">
        <v>548</v>
      </c>
      <c r="B392" s="665" t="s">
        <v>5688</v>
      </c>
      <c r="C392" s="665" t="s">
        <v>5542</v>
      </c>
      <c r="D392" s="665" t="s">
        <v>6174</v>
      </c>
      <c r="E392" s="665" t="s">
        <v>6175</v>
      </c>
      <c r="F392" s="668">
        <v>6</v>
      </c>
      <c r="G392" s="668">
        <v>8175</v>
      </c>
      <c r="H392" s="668">
        <v>1</v>
      </c>
      <c r="I392" s="668">
        <v>1362.5</v>
      </c>
      <c r="J392" s="668"/>
      <c r="K392" s="668"/>
      <c r="L392" s="668"/>
      <c r="M392" s="668"/>
      <c r="N392" s="668"/>
      <c r="O392" s="668"/>
      <c r="P392" s="681"/>
      <c r="Q392" s="669"/>
    </row>
    <row r="393" spans="1:17" ht="14.4" customHeight="1" x14ac:dyDescent="0.3">
      <c r="A393" s="664" t="s">
        <v>548</v>
      </c>
      <c r="B393" s="665" t="s">
        <v>5688</v>
      </c>
      <c r="C393" s="665" t="s">
        <v>5542</v>
      </c>
      <c r="D393" s="665" t="s">
        <v>5543</v>
      </c>
      <c r="E393" s="665"/>
      <c r="F393" s="668">
        <v>1</v>
      </c>
      <c r="G393" s="668">
        <v>70</v>
      </c>
      <c r="H393" s="668">
        <v>1</v>
      </c>
      <c r="I393" s="668">
        <v>70</v>
      </c>
      <c r="J393" s="668"/>
      <c r="K393" s="668"/>
      <c r="L393" s="668"/>
      <c r="M393" s="668"/>
      <c r="N393" s="668"/>
      <c r="O393" s="668"/>
      <c r="P393" s="681"/>
      <c r="Q393" s="669"/>
    </row>
    <row r="394" spans="1:17" ht="14.4" customHeight="1" x14ac:dyDescent="0.3">
      <c r="A394" s="664" t="s">
        <v>548</v>
      </c>
      <c r="B394" s="665" t="s">
        <v>5688</v>
      </c>
      <c r="C394" s="665" t="s">
        <v>5542</v>
      </c>
      <c r="D394" s="665" t="s">
        <v>5545</v>
      </c>
      <c r="E394" s="665"/>
      <c r="F394" s="668">
        <v>1</v>
      </c>
      <c r="G394" s="668">
        <v>149</v>
      </c>
      <c r="H394" s="668">
        <v>1</v>
      </c>
      <c r="I394" s="668">
        <v>149</v>
      </c>
      <c r="J394" s="668"/>
      <c r="K394" s="668"/>
      <c r="L394" s="668"/>
      <c r="M394" s="668"/>
      <c r="N394" s="668"/>
      <c r="O394" s="668"/>
      <c r="P394" s="681"/>
      <c r="Q394" s="669"/>
    </row>
    <row r="395" spans="1:17" ht="14.4" customHeight="1" x14ac:dyDescent="0.3">
      <c r="A395" s="664" t="s">
        <v>548</v>
      </c>
      <c r="B395" s="665" t="s">
        <v>5688</v>
      </c>
      <c r="C395" s="665" t="s">
        <v>5542</v>
      </c>
      <c r="D395" s="665" t="s">
        <v>5546</v>
      </c>
      <c r="E395" s="665"/>
      <c r="F395" s="668">
        <v>1</v>
      </c>
      <c r="G395" s="668">
        <v>194</v>
      </c>
      <c r="H395" s="668">
        <v>1</v>
      </c>
      <c r="I395" s="668">
        <v>194</v>
      </c>
      <c r="J395" s="668"/>
      <c r="K395" s="668"/>
      <c r="L395" s="668"/>
      <c r="M395" s="668"/>
      <c r="N395" s="668"/>
      <c r="O395" s="668"/>
      <c r="P395" s="681"/>
      <c r="Q395" s="669"/>
    </row>
    <row r="396" spans="1:17" ht="14.4" customHeight="1" x14ac:dyDescent="0.3">
      <c r="A396" s="664" t="s">
        <v>548</v>
      </c>
      <c r="B396" s="665" t="s">
        <v>5688</v>
      </c>
      <c r="C396" s="665" t="s">
        <v>5542</v>
      </c>
      <c r="D396" s="665" t="s">
        <v>6176</v>
      </c>
      <c r="E396" s="665"/>
      <c r="F396" s="668">
        <v>1</v>
      </c>
      <c r="G396" s="668">
        <v>247</v>
      </c>
      <c r="H396" s="668">
        <v>1</v>
      </c>
      <c r="I396" s="668">
        <v>247</v>
      </c>
      <c r="J396" s="668"/>
      <c r="K396" s="668"/>
      <c r="L396" s="668"/>
      <c r="M396" s="668"/>
      <c r="N396" s="668"/>
      <c r="O396" s="668"/>
      <c r="P396" s="681"/>
      <c r="Q396" s="669"/>
    </row>
    <row r="397" spans="1:17" ht="14.4" customHeight="1" x14ac:dyDescent="0.3">
      <c r="A397" s="664" t="s">
        <v>548</v>
      </c>
      <c r="B397" s="665" t="s">
        <v>5688</v>
      </c>
      <c r="C397" s="665" t="s">
        <v>5542</v>
      </c>
      <c r="D397" s="665" t="s">
        <v>6177</v>
      </c>
      <c r="E397" s="665" t="s">
        <v>6178</v>
      </c>
      <c r="F397" s="668"/>
      <c r="G397" s="668"/>
      <c r="H397" s="668"/>
      <c r="I397" s="668"/>
      <c r="J397" s="668">
        <v>1</v>
      </c>
      <c r="K397" s="668">
        <v>9159.3799999999992</v>
      </c>
      <c r="L397" s="668"/>
      <c r="M397" s="668">
        <v>9159.3799999999992</v>
      </c>
      <c r="N397" s="668"/>
      <c r="O397" s="668"/>
      <c r="P397" s="681"/>
      <c r="Q397" s="669"/>
    </row>
    <row r="398" spans="1:17" ht="14.4" customHeight="1" x14ac:dyDescent="0.3">
      <c r="A398" s="664" t="s">
        <v>548</v>
      </c>
      <c r="B398" s="665" t="s">
        <v>5688</v>
      </c>
      <c r="C398" s="665" t="s">
        <v>5542</v>
      </c>
      <c r="D398" s="665" t="s">
        <v>6179</v>
      </c>
      <c r="E398" s="665" t="s">
        <v>6180</v>
      </c>
      <c r="F398" s="668">
        <v>1</v>
      </c>
      <c r="G398" s="668">
        <v>3278.02</v>
      </c>
      <c r="H398" s="668">
        <v>1</v>
      </c>
      <c r="I398" s="668">
        <v>3278.02</v>
      </c>
      <c r="J398" s="668"/>
      <c r="K398" s="668"/>
      <c r="L398" s="668"/>
      <c r="M398" s="668"/>
      <c r="N398" s="668"/>
      <c r="O398" s="668"/>
      <c r="P398" s="681"/>
      <c r="Q398" s="669"/>
    </row>
    <row r="399" spans="1:17" ht="14.4" customHeight="1" x14ac:dyDescent="0.3">
      <c r="A399" s="664" t="s">
        <v>548</v>
      </c>
      <c r="B399" s="665" t="s">
        <v>5688</v>
      </c>
      <c r="C399" s="665" t="s">
        <v>5542</v>
      </c>
      <c r="D399" s="665" t="s">
        <v>6181</v>
      </c>
      <c r="E399" s="665" t="s">
        <v>6182</v>
      </c>
      <c r="F399" s="668"/>
      <c r="G399" s="668"/>
      <c r="H399" s="668"/>
      <c r="I399" s="668"/>
      <c r="J399" s="668"/>
      <c r="K399" s="668"/>
      <c r="L399" s="668"/>
      <c r="M399" s="668"/>
      <c r="N399" s="668">
        <v>1</v>
      </c>
      <c r="O399" s="668">
        <v>6968.51</v>
      </c>
      <c r="P399" s="681"/>
      <c r="Q399" s="669">
        <v>6968.51</v>
      </c>
    </row>
    <row r="400" spans="1:17" ht="14.4" customHeight="1" x14ac:dyDescent="0.3">
      <c r="A400" s="664" t="s">
        <v>548</v>
      </c>
      <c r="B400" s="665" t="s">
        <v>5688</v>
      </c>
      <c r="C400" s="665" t="s">
        <v>5542</v>
      </c>
      <c r="D400" s="665" t="s">
        <v>6183</v>
      </c>
      <c r="E400" s="665" t="s">
        <v>6182</v>
      </c>
      <c r="F400" s="668"/>
      <c r="G400" s="668"/>
      <c r="H400" s="668"/>
      <c r="I400" s="668"/>
      <c r="J400" s="668"/>
      <c r="K400" s="668"/>
      <c r="L400" s="668"/>
      <c r="M400" s="668"/>
      <c r="N400" s="668">
        <v>1</v>
      </c>
      <c r="O400" s="668">
        <v>8342.73</v>
      </c>
      <c r="P400" s="681"/>
      <c r="Q400" s="669">
        <v>8342.73</v>
      </c>
    </row>
    <row r="401" spans="1:17" ht="14.4" customHeight="1" x14ac:dyDescent="0.3">
      <c r="A401" s="664" t="s">
        <v>548</v>
      </c>
      <c r="B401" s="665" t="s">
        <v>5688</v>
      </c>
      <c r="C401" s="665" t="s">
        <v>5542</v>
      </c>
      <c r="D401" s="665" t="s">
        <v>6184</v>
      </c>
      <c r="E401" s="665" t="s">
        <v>6185</v>
      </c>
      <c r="F401" s="668">
        <v>3</v>
      </c>
      <c r="G401" s="668">
        <v>30254.550000000003</v>
      </c>
      <c r="H401" s="668">
        <v>1</v>
      </c>
      <c r="I401" s="668">
        <v>10084.85</v>
      </c>
      <c r="J401" s="668">
        <v>1</v>
      </c>
      <c r="K401" s="668">
        <v>10084.85</v>
      </c>
      <c r="L401" s="668">
        <v>0.33333333333333331</v>
      </c>
      <c r="M401" s="668">
        <v>10084.85</v>
      </c>
      <c r="N401" s="668">
        <v>1</v>
      </c>
      <c r="O401" s="668">
        <v>10084.85</v>
      </c>
      <c r="P401" s="681">
        <v>0.33333333333333331</v>
      </c>
      <c r="Q401" s="669">
        <v>10084.85</v>
      </c>
    </row>
    <row r="402" spans="1:17" ht="14.4" customHeight="1" x14ac:dyDescent="0.3">
      <c r="A402" s="664" t="s">
        <v>548</v>
      </c>
      <c r="B402" s="665" t="s">
        <v>5688</v>
      </c>
      <c r="C402" s="665" t="s">
        <v>5542</v>
      </c>
      <c r="D402" s="665" t="s">
        <v>6186</v>
      </c>
      <c r="E402" s="665" t="s">
        <v>6187</v>
      </c>
      <c r="F402" s="668">
        <v>9</v>
      </c>
      <c r="G402" s="668">
        <v>102460.05</v>
      </c>
      <c r="H402" s="668">
        <v>1</v>
      </c>
      <c r="I402" s="668">
        <v>11384.45</v>
      </c>
      <c r="J402" s="668">
        <v>3</v>
      </c>
      <c r="K402" s="668">
        <v>34153.350000000006</v>
      </c>
      <c r="L402" s="668">
        <v>0.33333333333333337</v>
      </c>
      <c r="M402" s="668">
        <v>11384.450000000003</v>
      </c>
      <c r="N402" s="668">
        <v>8</v>
      </c>
      <c r="O402" s="668">
        <v>91075.6</v>
      </c>
      <c r="P402" s="681">
        <v>0.88888888888888895</v>
      </c>
      <c r="Q402" s="669">
        <v>11384.45</v>
      </c>
    </row>
    <row r="403" spans="1:17" ht="14.4" customHeight="1" x14ac:dyDescent="0.3">
      <c r="A403" s="664" t="s">
        <v>548</v>
      </c>
      <c r="B403" s="665" t="s">
        <v>5688</v>
      </c>
      <c r="C403" s="665" t="s">
        <v>5542</v>
      </c>
      <c r="D403" s="665" t="s">
        <v>6188</v>
      </c>
      <c r="E403" s="665" t="s">
        <v>6187</v>
      </c>
      <c r="F403" s="668">
        <v>2</v>
      </c>
      <c r="G403" s="668">
        <v>20640.22</v>
      </c>
      <c r="H403" s="668">
        <v>1</v>
      </c>
      <c r="I403" s="668">
        <v>10320.11</v>
      </c>
      <c r="J403" s="668">
        <v>6</v>
      </c>
      <c r="K403" s="668">
        <v>61920.66</v>
      </c>
      <c r="L403" s="668">
        <v>3</v>
      </c>
      <c r="M403" s="668">
        <v>10320.11</v>
      </c>
      <c r="N403" s="668">
        <v>2</v>
      </c>
      <c r="O403" s="668">
        <v>20640.22</v>
      </c>
      <c r="P403" s="681">
        <v>1</v>
      </c>
      <c r="Q403" s="669">
        <v>10320.11</v>
      </c>
    </row>
    <row r="404" spans="1:17" ht="14.4" customHeight="1" x14ac:dyDescent="0.3">
      <c r="A404" s="664" t="s">
        <v>548</v>
      </c>
      <c r="B404" s="665" t="s">
        <v>5688</v>
      </c>
      <c r="C404" s="665" t="s">
        <v>5542</v>
      </c>
      <c r="D404" s="665" t="s">
        <v>5737</v>
      </c>
      <c r="E404" s="665" t="s">
        <v>5738</v>
      </c>
      <c r="F404" s="668">
        <v>4</v>
      </c>
      <c r="G404" s="668">
        <v>38946.559999999998</v>
      </c>
      <c r="H404" s="668">
        <v>1</v>
      </c>
      <c r="I404" s="668">
        <v>9736.64</v>
      </c>
      <c r="J404" s="668">
        <v>3</v>
      </c>
      <c r="K404" s="668">
        <v>29209.919999999998</v>
      </c>
      <c r="L404" s="668">
        <v>0.75</v>
      </c>
      <c r="M404" s="668">
        <v>9736.64</v>
      </c>
      <c r="N404" s="668">
        <v>1</v>
      </c>
      <c r="O404" s="668">
        <v>9736.64</v>
      </c>
      <c r="P404" s="681">
        <v>0.25</v>
      </c>
      <c r="Q404" s="669">
        <v>9736.64</v>
      </c>
    </row>
    <row r="405" spans="1:17" ht="14.4" customHeight="1" x14ac:dyDescent="0.3">
      <c r="A405" s="664" t="s">
        <v>548</v>
      </c>
      <c r="B405" s="665" t="s">
        <v>5688</v>
      </c>
      <c r="C405" s="665" t="s">
        <v>5542</v>
      </c>
      <c r="D405" s="665" t="s">
        <v>6189</v>
      </c>
      <c r="E405" s="665" t="s">
        <v>6190</v>
      </c>
      <c r="F405" s="668"/>
      <c r="G405" s="668"/>
      <c r="H405" s="668"/>
      <c r="I405" s="668"/>
      <c r="J405" s="668"/>
      <c r="K405" s="668"/>
      <c r="L405" s="668"/>
      <c r="M405" s="668"/>
      <c r="N405" s="668">
        <v>2</v>
      </c>
      <c r="O405" s="668">
        <v>20515.86</v>
      </c>
      <c r="P405" s="681"/>
      <c r="Q405" s="669">
        <v>10257.93</v>
      </c>
    </row>
    <row r="406" spans="1:17" ht="14.4" customHeight="1" x14ac:dyDescent="0.3">
      <c r="A406" s="664" t="s">
        <v>548</v>
      </c>
      <c r="B406" s="665" t="s">
        <v>5688</v>
      </c>
      <c r="C406" s="665" t="s">
        <v>5542</v>
      </c>
      <c r="D406" s="665" t="s">
        <v>6191</v>
      </c>
      <c r="E406" s="665" t="s">
        <v>6192</v>
      </c>
      <c r="F406" s="668">
        <v>1</v>
      </c>
      <c r="G406" s="668">
        <v>5093.7299999999996</v>
      </c>
      <c r="H406" s="668">
        <v>1</v>
      </c>
      <c r="I406" s="668">
        <v>5093.7299999999996</v>
      </c>
      <c r="J406" s="668"/>
      <c r="K406" s="668"/>
      <c r="L406" s="668"/>
      <c r="M406" s="668"/>
      <c r="N406" s="668"/>
      <c r="O406" s="668"/>
      <c r="P406" s="681"/>
      <c r="Q406" s="669"/>
    </row>
    <row r="407" spans="1:17" ht="14.4" customHeight="1" x14ac:dyDescent="0.3">
      <c r="A407" s="664" t="s">
        <v>548</v>
      </c>
      <c r="B407" s="665" t="s">
        <v>5688</v>
      </c>
      <c r="C407" s="665" t="s">
        <v>5542</v>
      </c>
      <c r="D407" s="665" t="s">
        <v>6193</v>
      </c>
      <c r="E407" s="665" t="s">
        <v>6194</v>
      </c>
      <c r="F407" s="668">
        <v>13</v>
      </c>
      <c r="G407" s="668">
        <v>16146</v>
      </c>
      <c r="H407" s="668">
        <v>1</v>
      </c>
      <c r="I407" s="668">
        <v>1242</v>
      </c>
      <c r="J407" s="668">
        <v>5</v>
      </c>
      <c r="K407" s="668">
        <v>6210</v>
      </c>
      <c r="L407" s="668">
        <v>0.38461538461538464</v>
      </c>
      <c r="M407" s="668">
        <v>1242</v>
      </c>
      <c r="N407" s="668">
        <v>4</v>
      </c>
      <c r="O407" s="668">
        <v>4968</v>
      </c>
      <c r="P407" s="681">
        <v>0.30769230769230771</v>
      </c>
      <c r="Q407" s="669">
        <v>1242</v>
      </c>
    </row>
    <row r="408" spans="1:17" ht="14.4" customHeight="1" x14ac:dyDescent="0.3">
      <c r="A408" s="664" t="s">
        <v>548</v>
      </c>
      <c r="B408" s="665" t="s">
        <v>5688</v>
      </c>
      <c r="C408" s="665" t="s">
        <v>5542</v>
      </c>
      <c r="D408" s="665" t="s">
        <v>6195</v>
      </c>
      <c r="E408" s="665" t="s">
        <v>6196</v>
      </c>
      <c r="F408" s="668">
        <v>3</v>
      </c>
      <c r="G408" s="668">
        <v>4065</v>
      </c>
      <c r="H408" s="668">
        <v>1</v>
      </c>
      <c r="I408" s="668">
        <v>1355</v>
      </c>
      <c r="J408" s="668"/>
      <c r="K408" s="668"/>
      <c r="L408" s="668"/>
      <c r="M408" s="668"/>
      <c r="N408" s="668">
        <v>1</v>
      </c>
      <c r="O408" s="668">
        <v>1355</v>
      </c>
      <c r="P408" s="681">
        <v>0.33333333333333331</v>
      </c>
      <c r="Q408" s="669">
        <v>1355</v>
      </c>
    </row>
    <row r="409" spans="1:17" ht="14.4" customHeight="1" x14ac:dyDescent="0.3">
      <c r="A409" s="664" t="s">
        <v>548</v>
      </c>
      <c r="B409" s="665" t="s">
        <v>5688</v>
      </c>
      <c r="C409" s="665" t="s">
        <v>5542</v>
      </c>
      <c r="D409" s="665" t="s">
        <v>6197</v>
      </c>
      <c r="E409" s="665" t="s">
        <v>6198</v>
      </c>
      <c r="F409" s="668">
        <v>2</v>
      </c>
      <c r="G409" s="668">
        <v>12212.1</v>
      </c>
      <c r="H409" s="668">
        <v>1</v>
      </c>
      <c r="I409" s="668">
        <v>6106.05</v>
      </c>
      <c r="J409" s="668"/>
      <c r="K409" s="668"/>
      <c r="L409" s="668"/>
      <c r="M409" s="668"/>
      <c r="N409" s="668"/>
      <c r="O409" s="668"/>
      <c r="P409" s="681"/>
      <c r="Q409" s="669"/>
    </row>
    <row r="410" spans="1:17" ht="14.4" customHeight="1" x14ac:dyDescent="0.3">
      <c r="A410" s="664" t="s">
        <v>548</v>
      </c>
      <c r="B410" s="665" t="s">
        <v>5688</v>
      </c>
      <c r="C410" s="665" t="s">
        <v>5542</v>
      </c>
      <c r="D410" s="665" t="s">
        <v>6199</v>
      </c>
      <c r="E410" s="665" t="s">
        <v>6200</v>
      </c>
      <c r="F410" s="668">
        <v>24</v>
      </c>
      <c r="G410" s="668">
        <v>28578.720000000001</v>
      </c>
      <c r="H410" s="668">
        <v>1</v>
      </c>
      <c r="I410" s="668">
        <v>1190.78</v>
      </c>
      <c r="J410" s="668">
        <v>4</v>
      </c>
      <c r="K410" s="668">
        <v>4763.12</v>
      </c>
      <c r="L410" s="668">
        <v>0.16666666666666666</v>
      </c>
      <c r="M410" s="668">
        <v>1190.78</v>
      </c>
      <c r="N410" s="668">
        <v>31</v>
      </c>
      <c r="O410" s="668">
        <v>36914.18</v>
      </c>
      <c r="P410" s="681">
        <v>1.2916666666666665</v>
      </c>
      <c r="Q410" s="669">
        <v>1190.78</v>
      </c>
    </row>
    <row r="411" spans="1:17" ht="14.4" customHeight="1" x14ac:dyDescent="0.3">
      <c r="A411" s="664" t="s">
        <v>548</v>
      </c>
      <c r="B411" s="665" t="s">
        <v>5688</v>
      </c>
      <c r="C411" s="665" t="s">
        <v>5542</v>
      </c>
      <c r="D411" s="665" t="s">
        <v>6201</v>
      </c>
      <c r="E411" s="665" t="s">
        <v>6200</v>
      </c>
      <c r="F411" s="668">
        <v>28</v>
      </c>
      <c r="G411" s="668">
        <v>34328.559999999998</v>
      </c>
      <c r="H411" s="668">
        <v>1</v>
      </c>
      <c r="I411" s="668">
        <v>1226.02</v>
      </c>
      <c r="J411" s="668">
        <v>19</v>
      </c>
      <c r="K411" s="668">
        <v>23294.38</v>
      </c>
      <c r="L411" s="668">
        <v>0.6785714285714286</v>
      </c>
      <c r="M411" s="668">
        <v>1226.02</v>
      </c>
      <c r="N411" s="668">
        <v>41</v>
      </c>
      <c r="O411" s="668">
        <v>50266.82</v>
      </c>
      <c r="P411" s="681">
        <v>1.4642857142857144</v>
      </c>
      <c r="Q411" s="669">
        <v>1226.02</v>
      </c>
    </row>
    <row r="412" spans="1:17" ht="14.4" customHeight="1" x14ac:dyDescent="0.3">
      <c r="A412" s="664" t="s">
        <v>548</v>
      </c>
      <c r="B412" s="665" t="s">
        <v>5688</v>
      </c>
      <c r="C412" s="665" t="s">
        <v>5542</v>
      </c>
      <c r="D412" s="665" t="s">
        <v>6202</v>
      </c>
      <c r="E412" s="665" t="s">
        <v>6200</v>
      </c>
      <c r="F412" s="668">
        <v>11</v>
      </c>
      <c r="G412" s="668">
        <v>13828.21</v>
      </c>
      <c r="H412" s="668">
        <v>1</v>
      </c>
      <c r="I412" s="668">
        <v>1257.1099999999999</v>
      </c>
      <c r="J412" s="668">
        <v>2</v>
      </c>
      <c r="K412" s="668">
        <v>2514.2199999999998</v>
      </c>
      <c r="L412" s="668">
        <v>0.18181818181818182</v>
      </c>
      <c r="M412" s="668">
        <v>1257.1099999999999</v>
      </c>
      <c r="N412" s="668">
        <v>12</v>
      </c>
      <c r="O412" s="668">
        <v>15085.32</v>
      </c>
      <c r="P412" s="681">
        <v>1.0909090909090911</v>
      </c>
      <c r="Q412" s="669">
        <v>1257.1099999999999</v>
      </c>
    </row>
    <row r="413" spans="1:17" ht="14.4" customHeight="1" x14ac:dyDescent="0.3">
      <c r="A413" s="664" t="s">
        <v>548</v>
      </c>
      <c r="B413" s="665" t="s">
        <v>5688</v>
      </c>
      <c r="C413" s="665" t="s">
        <v>5542</v>
      </c>
      <c r="D413" s="665" t="s">
        <v>6203</v>
      </c>
      <c r="E413" s="665" t="s">
        <v>6204</v>
      </c>
      <c r="F413" s="668">
        <v>2</v>
      </c>
      <c r="G413" s="668">
        <v>1662.12</v>
      </c>
      <c r="H413" s="668">
        <v>1</v>
      </c>
      <c r="I413" s="668">
        <v>831.06</v>
      </c>
      <c r="J413" s="668">
        <v>1</v>
      </c>
      <c r="K413" s="668">
        <v>831.06</v>
      </c>
      <c r="L413" s="668">
        <v>0.5</v>
      </c>
      <c r="M413" s="668">
        <v>831.06</v>
      </c>
      <c r="N413" s="668"/>
      <c r="O413" s="668"/>
      <c r="P413" s="681"/>
      <c r="Q413" s="669"/>
    </row>
    <row r="414" spans="1:17" ht="14.4" customHeight="1" x14ac:dyDescent="0.3">
      <c r="A414" s="664" t="s">
        <v>548</v>
      </c>
      <c r="B414" s="665" t="s">
        <v>5688</v>
      </c>
      <c r="C414" s="665" t="s">
        <v>5542</v>
      </c>
      <c r="D414" s="665" t="s">
        <v>6205</v>
      </c>
      <c r="E414" s="665" t="s">
        <v>6204</v>
      </c>
      <c r="F414" s="668">
        <v>5</v>
      </c>
      <c r="G414" s="668">
        <v>4388.5</v>
      </c>
      <c r="H414" s="668">
        <v>1</v>
      </c>
      <c r="I414" s="668">
        <v>877.7</v>
      </c>
      <c r="J414" s="668"/>
      <c r="K414" s="668"/>
      <c r="L414" s="668"/>
      <c r="M414" s="668"/>
      <c r="N414" s="668"/>
      <c r="O414" s="668"/>
      <c r="P414" s="681"/>
      <c r="Q414" s="669"/>
    </row>
    <row r="415" spans="1:17" ht="14.4" customHeight="1" x14ac:dyDescent="0.3">
      <c r="A415" s="664" t="s">
        <v>548</v>
      </c>
      <c r="B415" s="665" t="s">
        <v>5688</v>
      </c>
      <c r="C415" s="665" t="s">
        <v>5542</v>
      </c>
      <c r="D415" s="665" t="s">
        <v>6206</v>
      </c>
      <c r="E415" s="665" t="s">
        <v>6207</v>
      </c>
      <c r="F415" s="668"/>
      <c r="G415" s="668"/>
      <c r="H415" s="668"/>
      <c r="I415" s="668"/>
      <c r="J415" s="668">
        <v>1</v>
      </c>
      <c r="K415" s="668">
        <v>5523.82</v>
      </c>
      <c r="L415" s="668"/>
      <c r="M415" s="668">
        <v>5523.82</v>
      </c>
      <c r="N415" s="668"/>
      <c r="O415" s="668"/>
      <c r="P415" s="681"/>
      <c r="Q415" s="669"/>
    </row>
    <row r="416" spans="1:17" ht="14.4" customHeight="1" x14ac:dyDescent="0.3">
      <c r="A416" s="664" t="s">
        <v>548</v>
      </c>
      <c r="B416" s="665" t="s">
        <v>5688</v>
      </c>
      <c r="C416" s="665" t="s">
        <v>5542</v>
      </c>
      <c r="D416" s="665" t="s">
        <v>6208</v>
      </c>
      <c r="E416" s="665" t="s">
        <v>6207</v>
      </c>
      <c r="F416" s="668">
        <v>1</v>
      </c>
      <c r="G416" s="668">
        <v>6284.51</v>
      </c>
      <c r="H416" s="668">
        <v>1</v>
      </c>
      <c r="I416" s="668">
        <v>6284.51</v>
      </c>
      <c r="J416" s="668">
        <v>1</v>
      </c>
      <c r="K416" s="668">
        <v>6284.51</v>
      </c>
      <c r="L416" s="668">
        <v>1</v>
      </c>
      <c r="M416" s="668">
        <v>6284.51</v>
      </c>
      <c r="N416" s="668"/>
      <c r="O416" s="668"/>
      <c r="P416" s="681"/>
      <c r="Q416" s="669"/>
    </row>
    <row r="417" spans="1:17" ht="14.4" customHeight="1" x14ac:dyDescent="0.3">
      <c r="A417" s="664" t="s">
        <v>548</v>
      </c>
      <c r="B417" s="665" t="s">
        <v>5688</v>
      </c>
      <c r="C417" s="665" t="s">
        <v>5542</v>
      </c>
      <c r="D417" s="665" t="s">
        <v>6209</v>
      </c>
      <c r="E417" s="665" t="s">
        <v>6207</v>
      </c>
      <c r="F417" s="668">
        <v>6</v>
      </c>
      <c r="G417" s="668">
        <v>67417.5</v>
      </c>
      <c r="H417" s="668">
        <v>1</v>
      </c>
      <c r="I417" s="668">
        <v>11236.25</v>
      </c>
      <c r="J417" s="668">
        <v>8</v>
      </c>
      <c r="K417" s="668">
        <v>89890</v>
      </c>
      <c r="L417" s="668">
        <v>1.3333333333333333</v>
      </c>
      <c r="M417" s="668">
        <v>11236.25</v>
      </c>
      <c r="N417" s="668">
        <v>9</v>
      </c>
      <c r="O417" s="668">
        <v>101126.25</v>
      </c>
      <c r="P417" s="681">
        <v>1.5</v>
      </c>
      <c r="Q417" s="669">
        <v>11236.25</v>
      </c>
    </row>
    <row r="418" spans="1:17" ht="14.4" customHeight="1" x14ac:dyDescent="0.3">
      <c r="A418" s="664" t="s">
        <v>548</v>
      </c>
      <c r="B418" s="665" t="s">
        <v>5688</v>
      </c>
      <c r="C418" s="665" t="s">
        <v>5542</v>
      </c>
      <c r="D418" s="665" t="s">
        <v>6210</v>
      </c>
      <c r="E418" s="665" t="s">
        <v>6211</v>
      </c>
      <c r="F418" s="668">
        <v>2</v>
      </c>
      <c r="G418" s="668">
        <v>41433.82</v>
      </c>
      <c r="H418" s="668">
        <v>1</v>
      </c>
      <c r="I418" s="668">
        <v>20716.91</v>
      </c>
      <c r="J418" s="668"/>
      <c r="K418" s="668"/>
      <c r="L418" s="668"/>
      <c r="M418" s="668"/>
      <c r="N418" s="668">
        <v>2</v>
      </c>
      <c r="O418" s="668">
        <v>41433.82</v>
      </c>
      <c r="P418" s="681">
        <v>1</v>
      </c>
      <c r="Q418" s="669">
        <v>20716.91</v>
      </c>
    </row>
    <row r="419" spans="1:17" ht="14.4" customHeight="1" x14ac:dyDescent="0.3">
      <c r="A419" s="664" t="s">
        <v>548</v>
      </c>
      <c r="B419" s="665" t="s">
        <v>5688</v>
      </c>
      <c r="C419" s="665" t="s">
        <v>5542</v>
      </c>
      <c r="D419" s="665" t="s">
        <v>6212</v>
      </c>
      <c r="E419" s="665" t="s">
        <v>6213</v>
      </c>
      <c r="F419" s="668"/>
      <c r="G419" s="668"/>
      <c r="H419" s="668"/>
      <c r="I419" s="668"/>
      <c r="J419" s="668">
        <v>1</v>
      </c>
      <c r="K419" s="668">
        <v>9701.4</v>
      </c>
      <c r="L419" s="668"/>
      <c r="M419" s="668">
        <v>9701.4</v>
      </c>
      <c r="N419" s="668"/>
      <c r="O419" s="668"/>
      <c r="P419" s="681"/>
      <c r="Q419" s="669"/>
    </row>
    <row r="420" spans="1:17" ht="14.4" customHeight="1" x14ac:dyDescent="0.3">
      <c r="A420" s="664" t="s">
        <v>548</v>
      </c>
      <c r="B420" s="665" t="s">
        <v>5688</v>
      </c>
      <c r="C420" s="665" t="s">
        <v>5542</v>
      </c>
      <c r="D420" s="665" t="s">
        <v>6214</v>
      </c>
      <c r="E420" s="665" t="s">
        <v>6213</v>
      </c>
      <c r="F420" s="668">
        <v>1</v>
      </c>
      <c r="G420" s="668">
        <v>11132.62</v>
      </c>
      <c r="H420" s="668">
        <v>1</v>
      </c>
      <c r="I420" s="668">
        <v>11132.62</v>
      </c>
      <c r="J420" s="668">
        <v>1</v>
      </c>
      <c r="K420" s="668">
        <v>11132.62</v>
      </c>
      <c r="L420" s="668">
        <v>1</v>
      </c>
      <c r="M420" s="668">
        <v>11132.62</v>
      </c>
      <c r="N420" s="668">
        <v>2</v>
      </c>
      <c r="O420" s="668">
        <v>22265.24</v>
      </c>
      <c r="P420" s="681">
        <v>2</v>
      </c>
      <c r="Q420" s="669">
        <v>11132.62</v>
      </c>
    </row>
    <row r="421" spans="1:17" ht="14.4" customHeight="1" x14ac:dyDescent="0.3">
      <c r="A421" s="664" t="s">
        <v>548</v>
      </c>
      <c r="B421" s="665" t="s">
        <v>5688</v>
      </c>
      <c r="C421" s="665" t="s">
        <v>5542</v>
      </c>
      <c r="D421" s="665" t="s">
        <v>6215</v>
      </c>
      <c r="E421" s="665" t="s">
        <v>6216</v>
      </c>
      <c r="F421" s="668">
        <v>4</v>
      </c>
      <c r="G421" s="668">
        <v>20588</v>
      </c>
      <c r="H421" s="668">
        <v>1</v>
      </c>
      <c r="I421" s="668">
        <v>5147</v>
      </c>
      <c r="J421" s="668">
        <v>4</v>
      </c>
      <c r="K421" s="668">
        <v>20588</v>
      </c>
      <c r="L421" s="668">
        <v>1</v>
      </c>
      <c r="M421" s="668">
        <v>5147</v>
      </c>
      <c r="N421" s="668">
        <v>1</v>
      </c>
      <c r="O421" s="668">
        <v>5147</v>
      </c>
      <c r="P421" s="681">
        <v>0.25</v>
      </c>
      <c r="Q421" s="669">
        <v>5147</v>
      </c>
    </row>
    <row r="422" spans="1:17" ht="14.4" customHeight="1" x14ac:dyDescent="0.3">
      <c r="A422" s="664" t="s">
        <v>548</v>
      </c>
      <c r="B422" s="665" t="s">
        <v>5688</v>
      </c>
      <c r="C422" s="665" t="s">
        <v>5542</v>
      </c>
      <c r="D422" s="665" t="s">
        <v>6217</v>
      </c>
      <c r="E422" s="665" t="s">
        <v>6218</v>
      </c>
      <c r="F422" s="668">
        <v>5</v>
      </c>
      <c r="G422" s="668">
        <v>57855</v>
      </c>
      <c r="H422" s="668">
        <v>1</v>
      </c>
      <c r="I422" s="668">
        <v>11571</v>
      </c>
      <c r="J422" s="668">
        <v>4</v>
      </c>
      <c r="K422" s="668">
        <v>46284</v>
      </c>
      <c r="L422" s="668">
        <v>0.8</v>
      </c>
      <c r="M422" s="668">
        <v>11571</v>
      </c>
      <c r="N422" s="668">
        <v>8</v>
      </c>
      <c r="O422" s="668">
        <v>92568</v>
      </c>
      <c r="P422" s="681">
        <v>1.6</v>
      </c>
      <c r="Q422" s="669">
        <v>11571</v>
      </c>
    </row>
    <row r="423" spans="1:17" ht="14.4" customHeight="1" x14ac:dyDescent="0.3">
      <c r="A423" s="664" t="s">
        <v>548</v>
      </c>
      <c r="B423" s="665" t="s">
        <v>5688</v>
      </c>
      <c r="C423" s="665" t="s">
        <v>5542</v>
      </c>
      <c r="D423" s="665" t="s">
        <v>6219</v>
      </c>
      <c r="E423" s="665" t="s">
        <v>5732</v>
      </c>
      <c r="F423" s="668">
        <v>17</v>
      </c>
      <c r="G423" s="668">
        <v>23115.07</v>
      </c>
      <c r="H423" s="668">
        <v>1</v>
      </c>
      <c r="I423" s="668">
        <v>1359.71</v>
      </c>
      <c r="J423" s="668">
        <v>19</v>
      </c>
      <c r="K423" s="668">
        <v>25834.489999999998</v>
      </c>
      <c r="L423" s="668">
        <v>1.1176470588235294</v>
      </c>
      <c r="M423" s="668">
        <v>1359.7099999999998</v>
      </c>
      <c r="N423" s="668">
        <v>19</v>
      </c>
      <c r="O423" s="668">
        <v>25834.489999999998</v>
      </c>
      <c r="P423" s="681">
        <v>1.1176470588235294</v>
      </c>
      <c r="Q423" s="669">
        <v>1359.7099999999998</v>
      </c>
    </row>
    <row r="424" spans="1:17" ht="14.4" customHeight="1" x14ac:dyDescent="0.3">
      <c r="A424" s="664" t="s">
        <v>548</v>
      </c>
      <c r="B424" s="665" t="s">
        <v>5688</v>
      </c>
      <c r="C424" s="665" t="s">
        <v>5542</v>
      </c>
      <c r="D424" s="665" t="s">
        <v>6220</v>
      </c>
      <c r="E424" s="665" t="s">
        <v>6221</v>
      </c>
      <c r="F424" s="668">
        <v>6</v>
      </c>
      <c r="G424" s="668">
        <v>8543.76</v>
      </c>
      <c r="H424" s="668">
        <v>1</v>
      </c>
      <c r="I424" s="668">
        <v>1423.96</v>
      </c>
      <c r="J424" s="668">
        <v>1</v>
      </c>
      <c r="K424" s="668">
        <v>1423.96</v>
      </c>
      <c r="L424" s="668">
        <v>0.16666666666666666</v>
      </c>
      <c r="M424" s="668">
        <v>1423.96</v>
      </c>
      <c r="N424" s="668">
        <v>4</v>
      </c>
      <c r="O424" s="668">
        <v>5695.84</v>
      </c>
      <c r="P424" s="681">
        <v>0.66666666666666663</v>
      </c>
      <c r="Q424" s="669">
        <v>1423.96</v>
      </c>
    </row>
    <row r="425" spans="1:17" ht="14.4" customHeight="1" x14ac:dyDescent="0.3">
      <c r="A425" s="664" t="s">
        <v>548</v>
      </c>
      <c r="B425" s="665" t="s">
        <v>5688</v>
      </c>
      <c r="C425" s="665" t="s">
        <v>5542</v>
      </c>
      <c r="D425" s="665" t="s">
        <v>6222</v>
      </c>
      <c r="E425" s="665" t="s">
        <v>6223</v>
      </c>
      <c r="F425" s="668">
        <v>8</v>
      </c>
      <c r="G425" s="668">
        <v>1749.36</v>
      </c>
      <c r="H425" s="668">
        <v>1</v>
      </c>
      <c r="I425" s="668">
        <v>218.67</v>
      </c>
      <c r="J425" s="668"/>
      <c r="K425" s="668"/>
      <c r="L425" s="668"/>
      <c r="M425" s="668"/>
      <c r="N425" s="668">
        <v>3</v>
      </c>
      <c r="O425" s="668">
        <v>656.01</v>
      </c>
      <c r="P425" s="681">
        <v>0.375</v>
      </c>
      <c r="Q425" s="669">
        <v>218.67</v>
      </c>
    </row>
    <row r="426" spans="1:17" ht="14.4" customHeight="1" x14ac:dyDescent="0.3">
      <c r="A426" s="664" t="s">
        <v>548</v>
      </c>
      <c r="B426" s="665" t="s">
        <v>5688</v>
      </c>
      <c r="C426" s="665" t="s">
        <v>5542</v>
      </c>
      <c r="D426" s="665" t="s">
        <v>6224</v>
      </c>
      <c r="E426" s="665" t="s">
        <v>6225</v>
      </c>
      <c r="F426" s="668">
        <v>3</v>
      </c>
      <c r="G426" s="668">
        <v>719.43000000000006</v>
      </c>
      <c r="H426" s="668">
        <v>1</v>
      </c>
      <c r="I426" s="668">
        <v>239.81000000000003</v>
      </c>
      <c r="J426" s="668">
        <v>1</v>
      </c>
      <c r="K426" s="668">
        <v>239.81</v>
      </c>
      <c r="L426" s="668">
        <v>0.33333333333333331</v>
      </c>
      <c r="M426" s="668">
        <v>239.81</v>
      </c>
      <c r="N426" s="668">
        <v>7</v>
      </c>
      <c r="O426" s="668">
        <v>1678.67</v>
      </c>
      <c r="P426" s="681">
        <v>2.333333333333333</v>
      </c>
      <c r="Q426" s="669">
        <v>239.81</v>
      </c>
    </row>
    <row r="427" spans="1:17" ht="14.4" customHeight="1" x14ac:dyDescent="0.3">
      <c r="A427" s="664" t="s">
        <v>548</v>
      </c>
      <c r="B427" s="665" t="s">
        <v>5688</v>
      </c>
      <c r="C427" s="665" t="s">
        <v>5542</v>
      </c>
      <c r="D427" s="665" t="s">
        <v>6226</v>
      </c>
      <c r="E427" s="665" t="s">
        <v>6227</v>
      </c>
      <c r="F427" s="668">
        <v>15</v>
      </c>
      <c r="G427" s="668">
        <v>26473.95</v>
      </c>
      <c r="H427" s="668">
        <v>1</v>
      </c>
      <c r="I427" s="668">
        <v>1764.93</v>
      </c>
      <c r="J427" s="668">
        <v>6</v>
      </c>
      <c r="K427" s="668">
        <v>10589.58</v>
      </c>
      <c r="L427" s="668">
        <v>0.39999999999999997</v>
      </c>
      <c r="M427" s="668">
        <v>1764.93</v>
      </c>
      <c r="N427" s="668">
        <v>3</v>
      </c>
      <c r="O427" s="668">
        <v>5294.79</v>
      </c>
      <c r="P427" s="681">
        <v>0.19999999999999998</v>
      </c>
      <c r="Q427" s="669">
        <v>1764.93</v>
      </c>
    </row>
    <row r="428" spans="1:17" ht="14.4" customHeight="1" x14ac:dyDescent="0.3">
      <c r="A428" s="664" t="s">
        <v>548</v>
      </c>
      <c r="B428" s="665" t="s">
        <v>5688</v>
      </c>
      <c r="C428" s="665" t="s">
        <v>5542</v>
      </c>
      <c r="D428" s="665" t="s">
        <v>6228</v>
      </c>
      <c r="E428" s="665" t="s">
        <v>6227</v>
      </c>
      <c r="F428" s="668">
        <v>37</v>
      </c>
      <c r="G428" s="668">
        <v>65988.759999999995</v>
      </c>
      <c r="H428" s="668">
        <v>1</v>
      </c>
      <c r="I428" s="668">
        <v>1783.4799999999998</v>
      </c>
      <c r="J428" s="668">
        <v>38</v>
      </c>
      <c r="K428" s="668">
        <v>67772.239999999991</v>
      </c>
      <c r="L428" s="668">
        <v>1.027027027027027</v>
      </c>
      <c r="M428" s="668">
        <v>1783.4799999999998</v>
      </c>
      <c r="N428" s="668">
        <v>38</v>
      </c>
      <c r="O428" s="668">
        <v>67772.240000000005</v>
      </c>
      <c r="P428" s="681">
        <v>1.0270270270270272</v>
      </c>
      <c r="Q428" s="669">
        <v>1783.4800000000002</v>
      </c>
    </row>
    <row r="429" spans="1:17" ht="14.4" customHeight="1" x14ac:dyDescent="0.3">
      <c r="A429" s="664" t="s">
        <v>548</v>
      </c>
      <c r="B429" s="665" t="s">
        <v>5688</v>
      </c>
      <c r="C429" s="665" t="s">
        <v>5542</v>
      </c>
      <c r="D429" s="665" t="s">
        <v>6229</v>
      </c>
      <c r="E429" s="665" t="s">
        <v>6225</v>
      </c>
      <c r="F429" s="668">
        <v>8</v>
      </c>
      <c r="G429" s="668">
        <v>1915.2</v>
      </c>
      <c r="H429" s="668">
        <v>1</v>
      </c>
      <c r="I429" s="668">
        <v>239.4</v>
      </c>
      <c r="J429" s="668">
        <v>12</v>
      </c>
      <c r="K429" s="668">
        <v>2872.8</v>
      </c>
      <c r="L429" s="668">
        <v>1.5</v>
      </c>
      <c r="M429" s="668">
        <v>239.4</v>
      </c>
      <c r="N429" s="668">
        <v>2</v>
      </c>
      <c r="O429" s="668">
        <v>478.8</v>
      </c>
      <c r="P429" s="681">
        <v>0.25</v>
      </c>
      <c r="Q429" s="669">
        <v>239.4</v>
      </c>
    </row>
    <row r="430" spans="1:17" ht="14.4" customHeight="1" x14ac:dyDescent="0.3">
      <c r="A430" s="664" t="s">
        <v>548</v>
      </c>
      <c r="B430" s="665" t="s">
        <v>5688</v>
      </c>
      <c r="C430" s="665" t="s">
        <v>5542</v>
      </c>
      <c r="D430" s="665" t="s">
        <v>6230</v>
      </c>
      <c r="E430" s="665" t="s">
        <v>6231</v>
      </c>
      <c r="F430" s="668">
        <v>8</v>
      </c>
      <c r="G430" s="668">
        <v>2611.6</v>
      </c>
      <c r="H430" s="668">
        <v>1</v>
      </c>
      <c r="I430" s="668">
        <v>326.45</v>
      </c>
      <c r="J430" s="668">
        <v>12</v>
      </c>
      <c r="K430" s="668">
        <v>3917.4</v>
      </c>
      <c r="L430" s="668">
        <v>1.5</v>
      </c>
      <c r="M430" s="668">
        <v>326.45</v>
      </c>
      <c r="N430" s="668">
        <v>4</v>
      </c>
      <c r="O430" s="668">
        <v>1305.8</v>
      </c>
      <c r="P430" s="681">
        <v>0.5</v>
      </c>
      <c r="Q430" s="669">
        <v>326.45</v>
      </c>
    </row>
    <row r="431" spans="1:17" ht="14.4" customHeight="1" x14ac:dyDescent="0.3">
      <c r="A431" s="664" t="s">
        <v>548</v>
      </c>
      <c r="B431" s="665" t="s">
        <v>5688</v>
      </c>
      <c r="C431" s="665" t="s">
        <v>5542</v>
      </c>
      <c r="D431" s="665" t="s">
        <v>6232</v>
      </c>
      <c r="E431" s="665" t="s">
        <v>6233</v>
      </c>
      <c r="F431" s="668">
        <v>1</v>
      </c>
      <c r="G431" s="668">
        <v>2707</v>
      </c>
      <c r="H431" s="668">
        <v>1</v>
      </c>
      <c r="I431" s="668">
        <v>2707</v>
      </c>
      <c r="J431" s="668"/>
      <c r="K431" s="668"/>
      <c r="L431" s="668"/>
      <c r="M431" s="668"/>
      <c r="N431" s="668"/>
      <c r="O431" s="668"/>
      <c r="P431" s="681"/>
      <c r="Q431" s="669"/>
    </row>
    <row r="432" spans="1:17" ht="14.4" customHeight="1" x14ac:dyDescent="0.3">
      <c r="A432" s="664" t="s">
        <v>548</v>
      </c>
      <c r="B432" s="665" t="s">
        <v>5688</v>
      </c>
      <c r="C432" s="665" t="s">
        <v>5542</v>
      </c>
      <c r="D432" s="665" t="s">
        <v>6234</v>
      </c>
      <c r="E432" s="665" t="s">
        <v>6235</v>
      </c>
      <c r="F432" s="668">
        <v>1</v>
      </c>
      <c r="G432" s="668">
        <v>4608</v>
      </c>
      <c r="H432" s="668">
        <v>1</v>
      </c>
      <c r="I432" s="668">
        <v>4608</v>
      </c>
      <c r="J432" s="668">
        <v>1</v>
      </c>
      <c r="K432" s="668">
        <v>4608</v>
      </c>
      <c r="L432" s="668">
        <v>1</v>
      </c>
      <c r="M432" s="668">
        <v>4608</v>
      </c>
      <c r="N432" s="668">
        <v>1</v>
      </c>
      <c r="O432" s="668">
        <v>4608</v>
      </c>
      <c r="P432" s="681">
        <v>1</v>
      </c>
      <c r="Q432" s="669">
        <v>4608</v>
      </c>
    </row>
    <row r="433" spans="1:17" ht="14.4" customHeight="1" x14ac:dyDescent="0.3">
      <c r="A433" s="664" t="s">
        <v>548</v>
      </c>
      <c r="B433" s="665" t="s">
        <v>5688</v>
      </c>
      <c r="C433" s="665" t="s">
        <v>5542</v>
      </c>
      <c r="D433" s="665" t="s">
        <v>6236</v>
      </c>
      <c r="E433" s="665" t="s">
        <v>6237</v>
      </c>
      <c r="F433" s="668">
        <v>1</v>
      </c>
      <c r="G433" s="668">
        <v>2707</v>
      </c>
      <c r="H433" s="668">
        <v>1</v>
      </c>
      <c r="I433" s="668">
        <v>2707</v>
      </c>
      <c r="J433" s="668">
        <v>1</v>
      </c>
      <c r="K433" s="668">
        <v>2707</v>
      </c>
      <c r="L433" s="668">
        <v>1</v>
      </c>
      <c r="M433" s="668">
        <v>2707</v>
      </c>
      <c r="N433" s="668"/>
      <c r="O433" s="668"/>
      <c r="P433" s="681"/>
      <c r="Q433" s="669"/>
    </row>
    <row r="434" spans="1:17" ht="14.4" customHeight="1" x14ac:dyDescent="0.3">
      <c r="A434" s="664" t="s">
        <v>548</v>
      </c>
      <c r="B434" s="665" t="s">
        <v>5688</v>
      </c>
      <c r="C434" s="665" t="s">
        <v>5542</v>
      </c>
      <c r="D434" s="665" t="s">
        <v>6238</v>
      </c>
      <c r="E434" s="665" t="s">
        <v>6054</v>
      </c>
      <c r="F434" s="668">
        <v>1</v>
      </c>
      <c r="G434" s="668">
        <v>1386.65</v>
      </c>
      <c r="H434" s="668">
        <v>1</v>
      </c>
      <c r="I434" s="668">
        <v>1386.65</v>
      </c>
      <c r="J434" s="668">
        <v>1</v>
      </c>
      <c r="K434" s="668">
        <v>1386.65</v>
      </c>
      <c r="L434" s="668">
        <v>1</v>
      </c>
      <c r="M434" s="668">
        <v>1386.65</v>
      </c>
      <c r="N434" s="668">
        <v>3</v>
      </c>
      <c r="O434" s="668">
        <v>4159.9500000000007</v>
      </c>
      <c r="P434" s="681">
        <v>3.0000000000000004</v>
      </c>
      <c r="Q434" s="669">
        <v>1386.6500000000003</v>
      </c>
    </row>
    <row r="435" spans="1:17" ht="14.4" customHeight="1" x14ac:dyDescent="0.3">
      <c r="A435" s="664" t="s">
        <v>548</v>
      </c>
      <c r="B435" s="665" t="s">
        <v>5688</v>
      </c>
      <c r="C435" s="665" t="s">
        <v>5542</v>
      </c>
      <c r="D435" s="665" t="s">
        <v>6239</v>
      </c>
      <c r="E435" s="665" t="s">
        <v>6240</v>
      </c>
      <c r="F435" s="668">
        <v>2</v>
      </c>
      <c r="G435" s="668">
        <v>18279.38</v>
      </c>
      <c r="H435" s="668">
        <v>1</v>
      </c>
      <c r="I435" s="668">
        <v>9139.69</v>
      </c>
      <c r="J435" s="668">
        <v>3</v>
      </c>
      <c r="K435" s="668">
        <v>27419.07</v>
      </c>
      <c r="L435" s="668">
        <v>1.5</v>
      </c>
      <c r="M435" s="668">
        <v>9139.69</v>
      </c>
      <c r="N435" s="668">
        <v>3</v>
      </c>
      <c r="O435" s="668">
        <v>27419.07</v>
      </c>
      <c r="P435" s="681">
        <v>1.5</v>
      </c>
      <c r="Q435" s="669">
        <v>9139.69</v>
      </c>
    </row>
    <row r="436" spans="1:17" ht="14.4" customHeight="1" x14ac:dyDescent="0.3">
      <c r="A436" s="664" t="s">
        <v>548</v>
      </c>
      <c r="B436" s="665" t="s">
        <v>5688</v>
      </c>
      <c r="C436" s="665" t="s">
        <v>5542</v>
      </c>
      <c r="D436" s="665" t="s">
        <v>6241</v>
      </c>
      <c r="E436" s="665" t="s">
        <v>6242</v>
      </c>
      <c r="F436" s="668">
        <v>8</v>
      </c>
      <c r="G436" s="668">
        <v>17037.84</v>
      </c>
      <c r="H436" s="668">
        <v>1</v>
      </c>
      <c r="I436" s="668">
        <v>2129.73</v>
      </c>
      <c r="J436" s="668">
        <v>1</v>
      </c>
      <c r="K436" s="668">
        <v>2129.73</v>
      </c>
      <c r="L436" s="668">
        <v>0.125</v>
      </c>
      <c r="M436" s="668">
        <v>2129.73</v>
      </c>
      <c r="N436" s="668">
        <v>17</v>
      </c>
      <c r="O436" s="668">
        <v>36205.409999999996</v>
      </c>
      <c r="P436" s="681">
        <v>2.1249999999999996</v>
      </c>
      <c r="Q436" s="669">
        <v>2129.7299999999996</v>
      </c>
    </row>
    <row r="437" spans="1:17" ht="14.4" customHeight="1" x14ac:dyDescent="0.3">
      <c r="A437" s="664" t="s">
        <v>548</v>
      </c>
      <c r="B437" s="665" t="s">
        <v>5688</v>
      </c>
      <c r="C437" s="665" t="s">
        <v>5542</v>
      </c>
      <c r="D437" s="665" t="s">
        <v>6243</v>
      </c>
      <c r="E437" s="665" t="s">
        <v>6242</v>
      </c>
      <c r="F437" s="668">
        <v>1</v>
      </c>
      <c r="G437" s="668">
        <v>2342.1799999999998</v>
      </c>
      <c r="H437" s="668">
        <v>1</v>
      </c>
      <c r="I437" s="668">
        <v>2342.1799999999998</v>
      </c>
      <c r="J437" s="668"/>
      <c r="K437" s="668"/>
      <c r="L437" s="668"/>
      <c r="M437" s="668"/>
      <c r="N437" s="668"/>
      <c r="O437" s="668"/>
      <c r="P437" s="681"/>
      <c r="Q437" s="669"/>
    </row>
    <row r="438" spans="1:17" ht="14.4" customHeight="1" x14ac:dyDescent="0.3">
      <c r="A438" s="664" t="s">
        <v>548</v>
      </c>
      <c r="B438" s="665" t="s">
        <v>5688</v>
      </c>
      <c r="C438" s="665" t="s">
        <v>5542</v>
      </c>
      <c r="D438" s="665" t="s">
        <v>6244</v>
      </c>
      <c r="E438" s="665" t="s">
        <v>6245</v>
      </c>
      <c r="F438" s="668">
        <v>2</v>
      </c>
      <c r="G438" s="668">
        <v>13433</v>
      </c>
      <c r="H438" s="668">
        <v>1</v>
      </c>
      <c r="I438" s="668">
        <v>6716.5</v>
      </c>
      <c r="J438" s="668"/>
      <c r="K438" s="668"/>
      <c r="L438" s="668"/>
      <c r="M438" s="668"/>
      <c r="N438" s="668"/>
      <c r="O438" s="668"/>
      <c r="P438" s="681"/>
      <c r="Q438" s="669"/>
    </row>
    <row r="439" spans="1:17" ht="14.4" customHeight="1" x14ac:dyDescent="0.3">
      <c r="A439" s="664" t="s">
        <v>548</v>
      </c>
      <c r="B439" s="665" t="s">
        <v>5688</v>
      </c>
      <c r="C439" s="665" t="s">
        <v>5542</v>
      </c>
      <c r="D439" s="665" t="s">
        <v>6246</v>
      </c>
      <c r="E439" s="665" t="s">
        <v>6247</v>
      </c>
      <c r="F439" s="668">
        <v>3</v>
      </c>
      <c r="G439" s="668">
        <v>14889</v>
      </c>
      <c r="H439" s="668">
        <v>1</v>
      </c>
      <c r="I439" s="668">
        <v>4963</v>
      </c>
      <c r="J439" s="668"/>
      <c r="K439" s="668"/>
      <c r="L439" s="668"/>
      <c r="M439" s="668"/>
      <c r="N439" s="668"/>
      <c r="O439" s="668"/>
      <c r="P439" s="681"/>
      <c r="Q439" s="669"/>
    </row>
    <row r="440" spans="1:17" ht="14.4" customHeight="1" x14ac:dyDescent="0.3">
      <c r="A440" s="664" t="s">
        <v>548</v>
      </c>
      <c r="B440" s="665" t="s">
        <v>5688</v>
      </c>
      <c r="C440" s="665" t="s">
        <v>5542</v>
      </c>
      <c r="D440" s="665" t="s">
        <v>6248</v>
      </c>
      <c r="E440" s="665" t="s">
        <v>6249</v>
      </c>
      <c r="F440" s="668">
        <v>1</v>
      </c>
      <c r="G440" s="668">
        <v>3639.5</v>
      </c>
      <c r="H440" s="668">
        <v>1</v>
      </c>
      <c r="I440" s="668">
        <v>3639.5</v>
      </c>
      <c r="J440" s="668"/>
      <c r="K440" s="668"/>
      <c r="L440" s="668"/>
      <c r="M440" s="668"/>
      <c r="N440" s="668">
        <v>1</v>
      </c>
      <c r="O440" s="668">
        <v>3639.5</v>
      </c>
      <c r="P440" s="681">
        <v>1</v>
      </c>
      <c r="Q440" s="669">
        <v>3639.5</v>
      </c>
    </row>
    <row r="441" spans="1:17" ht="14.4" customHeight="1" x14ac:dyDescent="0.3">
      <c r="A441" s="664" t="s">
        <v>548</v>
      </c>
      <c r="B441" s="665" t="s">
        <v>5688</v>
      </c>
      <c r="C441" s="665" t="s">
        <v>5542</v>
      </c>
      <c r="D441" s="665" t="s">
        <v>6250</v>
      </c>
      <c r="E441" s="665" t="s">
        <v>6251</v>
      </c>
      <c r="F441" s="668">
        <v>1</v>
      </c>
      <c r="G441" s="668">
        <v>6187.2</v>
      </c>
      <c r="H441" s="668">
        <v>1</v>
      </c>
      <c r="I441" s="668">
        <v>6187.2</v>
      </c>
      <c r="J441" s="668"/>
      <c r="K441" s="668"/>
      <c r="L441" s="668"/>
      <c r="M441" s="668"/>
      <c r="N441" s="668">
        <v>3</v>
      </c>
      <c r="O441" s="668">
        <v>18561.599999999999</v>
      </c>
      <c r="P441" s="681">
        <v>3</v>
      </c>
      <c r="Q441" s="669">
        <v>6187.2</v>
      </c>
    </row>
    <row r="442" spans="1:17" ht="14.4" customHeight="1" x14ac:dyDescent="0.3">
      <c r="A442" s="664" t="s">
        <v>548</v>
      </c>
      <c r="B442" s="665" t="s">
        <v>5688</v>
      </c>
      <c r="C442" s="665" t="s">
        <v>5542</v>
      </c>
      <c r="D442" s="665" t="s">
        <v>6252</v>
      </c>
      <c r="E442" s="665" t="s">
        <v>6251</v>
      </c>
      <c r="F442" s="668"/>
      <c r="G442" s="668"/>
      <c r="H442" s="668"/>
      <c r="I442" s="668"/>
      <c r="J442" s="668">
        <v>1</v>
      </c>
      <c r="K442" s="668">
        <v>6451.8</v>
      </c>
      <c r="L442" s="668"/>
      <c r="M442" s="668">
        <v>6451.8</v>
      </c>
      <c r="N442" s="668">
        <v>3</v>
      </c>
      <c r="O442" s="668">
        <v>19355.400000000001</v>
      </c>
      <c r="P442" s="681"/>
      <c r="Q442" s="669">
        <v>6451.8</v>
      </c>
    </row>
    <row r="443" spans="1:17" ht="14.4" customHeight="1" x14ac:dyDescent="0.3">
      <c r="A443" s="664" t="s">
        <v>548</v>
      </c>
      <c r="B443" s="665" t="s">
        <v>5688</v>
      </c>
      <c r="C443" s="665" t="s">
        <v>5542</v>
      </c>
      <c r="D443" s="665" t="s">
        <v>6253</v>
      </c>
      <c r="E443" s="665" t="s">
        <v>6254</v>
      </c>
      <c r="F443" s="668">
        <v>3</v>
      </c>
      <c r="G443" s="668">
        <v>1770.6</v>
      </c>
      <c r="H443" s="668">
        <v>1</v>
      </c>
      <c r="I443" s="668">
        <v>590.19999999999993</v>
      </c>
      <c r="J443" s="668">
        <v>2</v>
      </c>
      <c r="K443" s="668">
        <v>1180.4000000000001</v>
      </c>
      <c r="L443" s="668">
        <v>0.66666666666666674</v>
      </c>
      <c r="M443" s="668">
        <v>590.20000000000005</v>
      </c>
      <c r="N443" s="668">
        <v>3</v>
      </c>
      <c r="O443" s="668">
        <v>1770.6</v>
      </c>
      <c r="P443" s="681">
        <v>1</v>
      </c>
      <c r="Q443" s="669">
        <v>590.19999999999993</v>
      </c>
    </row>
    <row r="444" spans="1:17" ht="14.4" customHeight="1" x14ac:dyDescent="0.3">
      <c r="A444" s="664" t="s">
        <v>548</v>
      </c>
      <c r="B444" s="665" t="s">
        <v>5688</v>
      </c>
      <c r="C444" s="665" t="s">
        <v>5542</v>
      </c>
      <c r="D444" s="665" t="s">
        <v>6255</v>
      </c>
      <c r="E444" s="665" t="s">
        <v>6256</v>
      </c>
      <c r="F444" s="668">
        <v>22</v>
      </c>
      <c r="G444" s="668">
        <v>12984.4</v>
      </c>
      <c r="H444" s="668">
        <v>1</v>
      </c>
      <c r="I444" s="668">
        <v>590.19999999999993</v>
      </c>
      <c r="J444" s="668">
        <v>5</v>
      </c>
      <c r="K444" s="668">
        <v>2951</v>
      </c>
      <c r="L444" s="668">
        <v>0.22727272727272729</v>
      </c>
      <c r="M444" s="668">
        <v>590.20000000000005</v>
      </c>
      <c r="N444" s="668">
        <v>29</v>
      </c>
      <c r="O444" s="668">
        <v>17115.8</v>
      </c>
      <c r="P444" s="681">
        <v>1.3181818181818181</v>
      </c>
      <c r="Q444" s="669">
        <v>590.19999999999993</v>
      </c>
    </row>
    <row r="445" spans="1:17" ht="14.4" customHeight="1" x14ac:dyDescent="0.3">
      <c r="A445" s="664" t="s">
        <v>548</v>
      </c>
      <c r="B445" s="665" t="s">
        <v>5688</v>
      </c>
      <c r="C445" s="665" t="s">
        <v>5542</v>
      </c>
      <c r="D445" s="665" t="s">
        <v>6257</v>
      </c>
      <c r="E445" s="665" t="s">
        <v>6256</v>
      </c>
      <c r="F445" s="668">
        <v>6</v>
      </c>
      <c r="G445" s="668">
        <v>3750</v>
      </c>
      <c r="H445" s="668">
        <v>1</v>
      </c>
      <c r="I445" s="668">
        <v>625</v>
      </c>
      <c r="J445" s="668">
        <v>3</v>
      </c>
      <c r="K445" s="668">
        <v>1875</v>
      </c>
      <c r="L445" s="668">
        <v>0.5</v>
      </c>
      <c r="M445" s="668">
        <v>625</v>
      </c>
      <c r="N445" s="668"/>
      <c r="O445" s="668"/>
      <c r="P445" s="681"/>
      <c r="Q445" s="669"/>
    </row>
    <row r="446" spans="1:17" ht="14.4" customHeight="1" x14ac:dyDescent="0.3">
      <c r="A446" s="664" t="s">
        <v>548</v>
      </c>
      <c r="B446" s="665" t="s">
        <v>5688</v>
      </c>
      <c r="C446" s="665" t="s">
        <v>5542</v>
      </c>
      <c r="D446" s="665" t="s">
        <v>6258</v>
      </c>
      <c r="E446" s="665" t="s">
        <v>6259</v>
      </c>
      <c r="F446" s="668">
        <v>3</v>
      </c>
      <c r="G446" s="668">
        <v>55185</v>
      </c>
      <c r="H446" s="668">
        <v>1</v>
      </c>
      <c r="I446" s="668">
        <v>18395</v>
      </c>
      <c r="J446" s="668">
        <v>1</v>
      </c>
      <c r="K446" s="668">
        <v>18395</v>
      </c>
      <c r="L446" s="668">
        <v>0.33333333333333331</v>
      </c>
      <c r="M446" s="668">
        <v>18395</v>
      </c>
      <c r="N446" s="668">
        <v>1</v>
      </c>
      <c r="O446" s="668">
        <v>18395</v>
      </c>
      <c r="P446" s="681">
        <v>0.33333333333333331</v>
      </c>
      <c r="Q446" s="669">
        <v>18395</v>
      </c>
    </row>
    <row r="447" spans="1:17" ht="14.4" customHeight="1" x14ac:dyDescent="0.3">
      <c r="A447" s="664" t="s">
        <v>548</v>
      </c>
      <c r="B447" s="665" t="s">
        <v>5688</v>
      </c>
      <c r="C447" s="665" t="s">
        <v>5542</v>
      </c>
      <c r="D447" s="665" t="s">
        <v>6260</v>
      </c>
      <c r="E447" s="665" t="s">
        <v>6261</v>
      </c>
      <c r="F447" s="668">
        <v>11</v>
      </c>
      <c r="G447" s="668">
        <v>43560</v>
      </c>
      <c r="H447" s="668">
        <v>1</v>
      </c>
      <c r="I447" s="668">
        <v>3960</v>
      </c>
      <c r="J447" s="668">
        <v>13</v>
      </c>
      <c r="K447" s="668">
        <v>51480</v>
      </c>
      <c r="L447" s="668">
        <v>1.1818181818181819</v>
      </c>
      <c r="M447" s="668">
        <v>3960</v>
      </c>
      <c r="N447" s="668">
        <v>14</v>
      </c>
      <c r="O447" s="668">
        <v>55440</v>
      </c>
      <c r="P447" s="681">
        <v>1.2727272727272727</v>
      </c>
      <c r="Q447" s="669">
        <v>3960</v>
      </c>
    </row>
    <row r="448" spans="1:17" ht="14.4" customHeight="1" x14ac:dyDescent="0.3">
      <c r="A448" s="664" t="s">
        <v>548</v>
      </c>
      <c r="B448" s="665" t="s">
        <v>5688</v>
      </c>
      <c r="C448" s="665" t="s">
        <v>5542</v>
      </c>
      <c r="D448" s="665" t="s">
        <v>6262</v>
      </c>
      <c r="E448" s="665" t="s">
        <v>6261</v>
      </c>
      <c r="F448" s="668">
        <v>3</v>
      </c>
      <c r="G448" s="668">
        <v>16200</v>
      </c>
      <c r="H448" s="668">
        <v>1</v>
      </c>
      <c r="I448" s="668">
        <v>5400</v>
      </c>
      <c r="J448" s="668">
        <v>5</v>
      </c>
      <c r="K448" s="668">
        <v>27000</v>
      </c>
      <c r="L448" s="668">
        <v>1.6666666666666667</v>
      </c>
      <c r="M448" s="668">
        <v>5400</v>
      </c>
      <c r="N448" s="668">
        <v>5</v>
      </c>
      <c r="O448" s="668">
        <v>27000</v>
      </c>
      <c r="P448" s="681">
        <v>1.6666666666666667</v>
      </c>
      <c r="Q448" s="669">
        <v>5400</v>
      </c>
    </row>
    <row r="449" spans="1:17" ht="14.4" customHeight="1" x14ac:dyDescent="0.3">
      <c r="A449" s="664" t="s">
        <v>548</v>
      </c>
      <c r="B449" s="665" t="s">
        <v>5688</v>
      </c>
      <c r="C449" s="665" t="s">
        <v>5542</v>
      </c>
      <c r="D449" s="665" t="s">
        <v>6263</v>
      </c>
      <c r="E449" s="665" t="s">
        <v>6264</v>
      </c>
      <c r="F449" s="668">
        <v>101</v>
      </c>
      <c r="G449" s="668">
        <v>55580.3</v>
      </c>
      <c r="H449" s="668">
        <v>1</v>
      </c>
      <c r="I449" s="668">
        <v>550.30000000000007</v>
      </c>
      <c r="J449" s="668">
        <v>160</v>
      </c>
      <c r="K449" s="668">
        <v>88048</v>
      </c>
      <c r="L449" s="668">
        <v>1.584158415841584</v>
      </c>
      <c r="M449" s="668">
        <v>550.29999999999995</v>
      </c>
      <c r="N449" s="668">
        <v>170</v>
      </c>
      <c r="O449" s="668">
        <v>93551</v>
      </c>
      <c r="P449" s="681">
        <v>1.6831683168316831</v>
      </c>
      <c r="Q449" s="669">
        <v>550.29999999999995</v>
      </c>
    </row>
    <row r="450" spans="1:17" ht="14.4" customHeight="1" x14ac:dyDescent="0.3">
      <c r="A450" s="664" t="s">
        <v>548</v>
      </c>
      <c r="B450" s="665" t="s">
        <v>5688</v>
      </c>
      <c r="C450" s="665" t="s">
        <v>5542</v>
      </c>
      <c r="D450" s="665" t="s">
        <v>6265</v>
      </c>
      <c r="E450" s="665" t="s">
        <v>6266</v>
      </c>
      <c r="F450" s="668">
        <v>16</v>
      </c>
      <c r="G450" s="668">
        <v>9664</v>
      </c>
      <c r="H450" s="668">
        <v>1</v>
      </c>
      <c r="I450" s="668">
        <v>604</v>
      </c>
      <c r="J450" s="668">
        <v>8</v>
      </c>
      <c r="K450" s="668">
        <v>4832</v>
      </c>
      <c r="L450" s="668">
        <v>0.5</v>
      </c>
      <c r="M450" s="668">
        <v>604</v>
      </c>
      <c r="N450" s="668">
        <v>21</v>
      </c>
      <c r="O450" s="668">
        <v>12684</v>
      </c>
      <c r="P450" s="681">
        <v>1.3125</v>
      </c>
      <c r="Q450" s="669">
        <v>604</v>
      </c>
    </row>
    <row r="451" spans="1:17" ht="14.4" customHeight="1" x14ac:dyDescent="0.3">
      <c r="A451" s="664" t="s">
        <v>548</v>
      </c>
      <c r="B451" s="665" t="s">
        <v>5688</v>
      </c>
      <c r="C451" s="665" t="s">
        <v>5542</v>
      </c>
      <c r="D451" s="665" t="s">
        <v>6267</v>
      </c>
      <c r="E451" s="665" t="s">
        <v>6268</v>
      </c>
      <c r="F451" s="668">
        <v>1</v>
      </c>
      <c r="G451" s="668">
        <v>7835</v>
      </c>
      <c r="H451" s="668">
        <v>1</v>
      </c>
      <c r="I451" s="668">
        <v>7835</v>
      </c>
      <c r="J451" s="668"/>
      <c r="K451" s="668"/>
      <c r="L451" s="668"/>
      <c r="M451" s="668"/>
      <c r="N451" s="668">
        <v>1</v>
      </c>
      <c r="O451" s="668">
        <v>7835</v>
      </c>
      <c r="P451" s="681">
        <v>1</v>
      </c>
      <c r="Q451" s="669">
        <v>7835</v>
      </c>
    </row>
    <row r="452" spans="1:17" ht="14.4" customHeight="1" x14ac:dyDescent="0.3">
      <c r="A452" s="664" t="s">
        <v>548</v>
      </c>
      <c r="B452" s="665" t="s">
        <v>5688</v>
      </c>
      <c r="C452" s="665" t="s">
        <v>5542</v>
      </c>
      <c r="D452" s="665" t="s">
        <v>6269</v>
      </c>
      <c r="E452" s="665" t="s">
        <v>6270</v>
      </c>
      <c r="F452" s="668">
        <v>6</v>
      </c>
      <c r="G452" s="668">
        <v>7524</v>
      </c>
      <c r="H452" s="668">
        <v>1</v>
      </c>
      <c r="I452" s="668">
        <v>1254</v>
      </c>
      <c r="J452" s="668"/>
      <c r="K452" s="668"/>
      <c r="L452" s="668"/>
      <c r="M452" s="668"/>
      <c r="N452" s="668"/>
      <c r="O452" s="668"/>
      <c r="P452" s="681"/>
      <c r="Q452" s="669"/>
    </row>
    <row r="453" spans="1:17" ht="14.4" customHeight="1" x14ac:dyDescent="0.3">
      <c r="A453" s="664" t="s">
        <v>548</v>
      </c>
      <c r="B453" s="665" t="s">
        <v>5688</v>
      </c>
      <c r="C453" s="665" t="s">
        <v>5542</v>
      </c>
      <c r="D453" s="665" t="s">
        <v>6271</v>
      </c>
      <c r="E453" s="665" t="s">
        <v>6270</v>
      </c>
      <c r="F453" s="668">
        <v>4</v>
      </c>
      <c r="G453" s="668">
        <v>5393.24</v>
      </c>
      <c r="H453" s="668">
        <v>1</v>
      </c>
      <c r="I453" s="668">
        <v>1348.31</v>
      </c>
      <c r="J453" s="668"/>
      <c r="K453" s="668"/>
      <c r="L453" s="668"/>
      <c r="M453" s="668"/>
      <c r="N453" s="668"/>
      <c r="O453" s="668"/>
      <c r="P453" s="681"/>
      <c r="Q453" s="669"/>
    </row>
    <row r="454" spans="1:17" ht="14.4" customHeight="1" x14ac:dyDescent="0.3">
      <c r="A454" s="664" t="s">
        <v>548</v>
      </c>
      <c r="B454" s="665" t="s">
        <v>5688</v>
      </c>
      <c r="C454" s="665" t="s">
        <v>5542</v>
      </c>
      <c r="D454" s="665" t="s">
        <v>6272</v>
      </c>
      <c r="E454" s="665" t="s">
        <v>6273</v>
      </c>
      <c r="F454" s="668">
        <v>10</v>
      </c>
      <c r="G454" s="668">
        <v>5820</v>
      </c>
      <c r="H454" s="668">
        <v>1</v>
      </c>
      <c r="I454" s="668">
        <v>582</v>
      </c>
      <c r="J454" s="668">
        <v>1</v>
      </c>
      <c r="K454" s="668">
        <v>582</v>
      </c>
      <c r="L454" s="668">
        <v>0.1</v>
      </c>
      <c r="M454" s="668">
        <v>582</v>
      </c>
      <c r="N454" s="668">
        <v>11</v>
      </c>
      <c r="O454" s="668">
        <v>6402</v>
      </c>
      <c r="P454" s="681">
        <v>1.1000000000000001</v>
      </c>
      <c r="Q454" s="669">
        <v>582</v>
      </c>
    </row>
    <row r="455" spans="1:17" ht="14.4" customHeight="1" x14ac:dyDescent="0.3">
      <c r="A455" s="664" t="s">
        <v>548</v>
      </c>
      <c r="B455" s="665" t="s">
        <v>5688</v>
      </c>
      <c r="C455" s="665" t="s">
        <v>5542</v>
      </c>
      <c r="D455" s="665" t="s">
        <v>6274</v>
      </c>
      <c r="E455" s="665" t="s">
        <v>6273</v>
      </c>
      <c r="F455" s="668">
        <v>7</v>
      </c>
      <c r="G455" s="668">
        <v>4433.1000000000004</v>
      </c>
      <c r="H455" s="668">
        <v>1</v>
      </c>
      <c r="I455" s="668">
        <v>633.30000000000007</v>
      </c>
      <c r="J455" s="668">
        <v>3</v>
      </c>
      <c r="K455" s="668">
        <v>1899.9</v>
      </c>
      <c r="L455" s="668">
        <v>0.42857142857142855</v>
      </c>
      <c r="M455" s="668">
        <v>633.30000000000007</v>
      </c>
      <c r="N455" s="668">
        <v>1</v>
      </c>
      <c r="O455" s="668">
        <v>633.29999999999995</v>
      </c>
      <c r="P455" s="681">
        <v>0.14285714285714282</v>
      </c>
      <c r="Q455" s="669">
        <v>633.29999999999995</v>
      </c>
    </row>
    <row r="456" spans="1:17" ht="14.4" customHeight="1" x14ac:dyDescent="0.3">
      <c r="A456" s="664" t="s">
        <v>548</v>
      </c>
      <c r="B456" s="665" t="s">
        <v>5688</v>
      </c>
      <c r="C456" s="665" t="s">
        <v>5542</v>
      </c>
      <c r="D456" s="665" t="s">
        <v>6275</v>
      </c>
      <c r="E456" s="665" t="s">
        <v>6273</v>
      </c>
      <c r="F456" s="668">
        <v>6</v>
      </c>
      <c r="G456" s="668">
        <v>4107.6000000000004</v>
      </c>
      <c r="H456" s="668">
        <v>1</v>
      </c>
      <c r="I456" s="668">
        <v>684.6</v>
      </c>
      <c r="J456" s="668">
        <v>1</v>
      </c>
      <c r="K456" s="668">
        <v>684.6</v>
      </c>
      <c r="L456" s="668">
        <v>0.16666666666666666</v>
      </c>
      <c r="M456" s="668">
        <v>684.6</v>
      </c>
      <c r="N456" s="668">
        <v>3</v>
      </c>
      <c r="O456" s="668">
        <v>2053.8000000000002</v>
      </c>
      <c r="P456" s="681">
        <v>0.5</v>
      </c>
      <c r="Q456" s="669">
        <v>684.6</v>
      </c>
    </row>
    <row r="457" spans="1:17" ht="14.4" customHeight="1" x14ac:dyDescent="0.3">
      <c r="A457" s="664" t="s">
        <v>548</v>
      </c>
      <c r="B457" s="665" t="s">
        <v>5688</v>
      </c>
      <c r="C457" s="665" t="s">
        <v>5542</v>
      </c>
      <c r="D457" s="665" t="s">
        <v>6276</v>
      </c>
      <c r="E457" s="665" t="s">
        <v>6277</v>
      </c>
      <c r="F457" s="668">
        <v>4</v>
      </c>
      <c r="G457" s="668">
        <v>34295.360000000001</v>
      </c>
      <c r="H457" s="668">
        <v>1</v>
      </c>
      <c r="I457" s="668">
        <v>8573.84</v>
      </c>
      <c r="J457" s="668">
        <v>4</v>
      </c>
      <c r="K457" s="668">
        <v>34295.360000000001</v>
      </c>
      <c r="L457" s="668">
        <v>1</v>
      </c>
      <c r="M457" s="668">
        <v>8573.84</v>
      </c>
      <c r="N457" s="668">
        <v>3</v>
      </c>
      <c r="O457" s="668">
        <v>25721.52</v>
      </c>
      <c r="P457" s="681">
        <v>0.75</v>
      </c>
      <c r="Q457" s="669">
        <v>8573.84</v>
      </c>
    </row>
    <row r="458" spans="1:17" ht="14.4" customHeight="1" x14ac:dyDescent="0.3">
      <c r="A458" s="664" t="s">
        <v>548</v>
      </c>
      <c r="B458" s="665" t="s">
        <v>5688</v>
      </c>
      <c r="C458" s="665" t="s">
        <v>5542</v>
      </c>
      <c r="D458" s="665" t="s">
        <v>6278</v>
      </c>
      <c r="E458" s="665" t="s">
        <v>6279</v>
      </c>
      <c r="F458" s="668">
        <v>1</v>
      </c>
      <c r="G458" s="668">
        <v>8115.76</v>
      </c>
      <c r="H458" s="668">
        <v>1</v>
      </c>
      <c r="I458" s="668">
        <v>8115.76</v>
      </c>
      <c r="J458" s="668"/>
      <c r="K458" s="668"/>
      <c r="L458" s="668"/>
      <c r="M458" s="668"/>
      <c r="N458" s="668">
        <v>1</v>
      </c>
      <c r="O458" s="668">
        <v>8115.76</v>
      </c>
      <c r="P458" s="681">
        <v>1</v>
      </c>
      <c r="Q458" s="669">
        <v>8115.76</v>
      </c>
    </row>
    <row r="459" spans="1:17" ht="14.4" customHeight="1" x14ac:dyDescent="0.3">
      <c r="A459" s="664" t="s">
        <v>548</v>
      </c>
      <c r="B459" s="665" t="s">
        <v>5688</v>
      </c>
      <c r="C459" s="665" t="s">
        <v>5542</v>
      </c>
      <c r="D459" s="665" t="s">
        <v>6280</v>
      </c>
      <c r="E459" s="665" t="s">
        <v>6281</v>
      </c>
      <c r="F459" s="668"/>
      <c r="G459" s="668"/>
      <c r="H459" s="668"/>
      <c r="I459" s="668"/>
      <c r="J459" s="668"/>
      <c r="K459" s="668"/>
      <c r="L459" s="668"/>
      <c r="M459" s="668"/>
      <c r="N459" s="668">
        <v>1</v>
      </c>
      <c r="O459" s="668">
        <v>18954.47</v>
      </c>
      <c r="P459" s="681"/>
      <c r="Q459" s="669">
        <v>18954.47</v>
      </c>
    </row>
    <row r="460" spans="1:17" ht="14.4" customHeight="1" x14ac:dyDescent="0.3">
      <c r="A460" s="664" t="s">
        <v>548</v>
      </c>
      <c r="B460" s="665" t="s">
        <v>5688</v>
      </c>
      <c r="C460" s="665" t="s">
        <v>5542</v>
      </c>
      <c r="D460" s="665" t="s">
        <v>6282</v>
      </c>
      <c r="E460" s="665" t="s">
        <v>6283</v>
      </c>
      <c r="F460" s="668">
        <v>1</v>
      </c>
      <c r="G460" s="668">
        <v>5458.7</v>
      </c>
      <c r="H460" s="668">
        <v>1</v>
      </c>
      <c r="I460" s="668">
        <v>5458.7</v>
      </c>
      <c r="J460" s="668"/>
      <c r="K460" s="668"/>
      <c r="L460" s="668"/>
      <c r="M460" s="668"/>
      <c r="N460" s="668"/>
      <c r="O460" s="668"/>
      <c r="P460" s="681"/>
      <c r="Q460" s="669"/>
    </row>
    <row r="461" spans="1:17" ht="14.4" customHeight="1" x14ac:dyDescent="0.3">
      <c r="A461" s="664" t="s">
        <v>548</v>
      </c>
      <c r="B461" s="665" t="s">
        <v>5688</v>
      </c>
      <c r="C461" s="665" t="s">
        <v>5542</v>
      </c>
      <c r="D461" s="665" t="s">
        <v>6284</v>
      </c>
      <c r="E461" s="665" t="s">
        <v>6268</v>
      </c>
      <c r="F461" s="668">
        <v>2</v>
      </c>
      <c r="G461" s="668">
        <v>13802.3</v>
      </c>
      <c r="H461" s="668">
        <v>1</v>
      </c>
      <c r="I461" s="668">
        <v>6901.15</v>
      </c>
      <c r="J461" s="668"/>
      <c r="K461" s="668"/>
      <c r="L461" s="668"/>
      <c r="M461" s="668"/>
      <c r="N461" s="668"/>
      <c r="O461" s="668"/>
      <c r="P461" s="681"/>
      <c r="Q461" s="669"/>
    </row>
    <row r="462" spans="1:17" ht="14.4" customHeight="1" x14ac:dyDescent="0.3">
      <c r="A462" s="664" t="s">
        <v>548</v>
      </c>
      <c r="B462" s="665" t="s">
        <v>5688</v>
      </c>
      <c r="C462" s="665" t="s">
        <v>5542</v>
      </c>
      <c r="D462" s="665" t="s">
        <v>6285</v>
      </c>
      <c r="E462" s="665" t="s">
        <v>6286</v>
      </c>
      <c r="F462" s="668">
        <v>2</v>
      </c>
      <c r="G462" s="668">
        <v>7325.22</v>
      </c>
      <c r="H462" s="668">
        <v>1</v>
      </c>
      <c r="I462" s="668">
        <v>3662.61</v>
      </c>
      <c r="J462" s="668">
        <v>1</v>
      </c>
      <c r="K462" s="668">
        <v>3662.61</v>
      </c>
      <c r="L462" s="668">
        <v>0.5</v>
      </c>
      <c r="M462" s="668">
        <v>3662.61</v>
      </c>
      <c r="N462" s="668"/>
      <c r="O462" s="668"/>
      <c r="P462" s="681"/>
      <c r="Q462" s="669"/>
    </row>
    <row r="463" spans="1:17" ht="14.4" customHeight="1" x14ac:dyDescent="0.3">
      <c r="A463" s="664" t="s">
        <v>548</v>
      </c>
      <c r="B463" s="665" t="s">
        <v>5688</v>
      </c>
      <c r="C463" s="665" t="s">
        <v>5542</v>
      </c>
      <c r="D463" s="665" t="s">
        <v>6287</v>
      </c>
      <c r="E463" s="665" t="s">
        <v>6288</v>
      </c>
      <c r="F463" s="668">
        <v>2</v>
      </c>
      <c r="G463" s="668">
        <v>15434</v>
      </c>
      <c r="H463" s="668">
        <v>1</v>
      </c>
      <c r="I463" s="668">
        <v>7717</v>
      </c>
      <c r="J463" s="668">
        <v>4</v>
      </c>
      <c r="K463" s="668">
        <v>30868</v>
      </c>
      <c r="L463" s="668">
        <v>2</v>
      </c>
      <c r="M463" s="668">
        <v>7717</v>
      </c>
      <c r="N463" s="668">
        <v>3</v>
      </c>
      <c r="O463" s="668">
        <v>23151</v>
      </c>
      <c r="P463" s="681">
        <v>1.5</v>
      </c>
      <c r="Q463" s="669">
        <v>7717</v>
      </c>
    </row>
    <row r="464" spans="1:17" ht="14.4" customHeight="1" x14ac:dyDescent="0.3">
      <c r="A464" s="664" t="s">
        <v>548</v>
      </c>
      <c r="B464" s="665" t="s">
        <v>5688</v>
      </c>
      <c r="C464" s="665" t="s">
        <v>5542</v>
      </c>
      <c r="D464" s="665" t="s">
        <v>6289</v>
      </c>
      <c r="E464" s="665" t="s">
        <v>6290</v>
      </c>
      <c r="F464" s="668"/>
      <c r="G464" s="668"/>
      <c r="H464" s="668"/>
      <c r="I464" s="668"/>
      <c r="J464" s="668">
        <v>1</v>
      </c>
      <c r="K464" s="668">
        <v>10248.6</v>
      </c>
      <c r="L464" s="668"/>
      <c r="M464" s="668">
        <v>10248.6</v>
      </c>
      <c r="N464" s="668">
        <v>2</v>
      </c>
      <c r="O464" s="668">
        <v>20497.2</v>
      </c>
      <c r="P464" s="681"/>
      <c r="Q464" s="669">
        <v>10248.6</v>
      </c>
    </row>
    <row r="465" spans="1:17" ht="14.4" customHeight="1" x14ac:dyDescent="0.3">
      <c r="A465" s="664" t="s">
        <v>548</v>
      </c>
      <c r="B465" s="665" t="s">
        <v>5688</v>
      </c>
      <c r="C465" s="665" t="s">
        <v>5542</v>
      </c>
      <c r="D465" s="665" t="s">
        <v>6291</v>
      </c>
      <c r="E465" s="665" t="s">
        <v>6292</v>
      </c>
      <c r="F465" s="668"/>
      <c r="G465" s="668"/>
      <c r="H465" s="668"/>
      <c r="I465" s="668"/>
      <c r="J465" s="668">
        <v>1</v>
      </c>
      <c r="K465" s="668">
        <v>6798</v>
      </c>
      <c r="L465" s="668"/>
      <c r="M465" s="668">
        <v>6798</v>
      </c>
      <c r="N465" s="668">
        <v>1</v>
      </c>
      <c r="O465" s="668">
        <v>6798</v>
      </c>
      <c r="P465" s="681"/>
      <c r="Q465" s="669">
        <v>6798</v>
      </c>
    </row>
    <row r="466" spans="1:17" ht="14.4" customHeight="1" x14ac:dyDescent="0.3">
      <c r="A466" s="664" t="s">
        <v>548</v>
      </c>
      <c r="B466" s="665" t="s">
        <v>5688</v>
      </c>
      <c r="C466" s="665" t="s">
        <v>5542</v>
      </c>
      <c r="D466" s="665" t="s">
        <v>6293</v>
      </c>
      <c r="E466" s="665" t="s">
        <v>6294</v>
      </c>
      <c r="F466" s="668"/>
      <c r="G466" s="668"/>
      <c r="H466" s="668"/>
      <c r="I466" s="668"/>
      <c r="J466" s="668"/>
      <c r="K466" s="668"/>
      <c r="L466" s="668"/>
      <c r="M466" s="668"/>
      <c r="N466" s="668">
        <v>2</v>
      </c>
      <c r="O466" s="668">
        <v>5316</v>
      </c>
      <c r="P466" s="681"/>
      <c r="Q466" s="669">
        <v>2658</v>
      </c>
    </row>
    <row r="467" spans="1:17" ht="14.4" customHeight="1" x14ac:dyDescent="0.3">
      <c r="A467" s="664" t="s">
        <v>548</v>
      </c>
      <c r="B467" s="665" t="s">
        <v>5688</v>
      </c>
      <c r="C467" s="665" t="s">
        <v>5542</v>
      </c>
      <c r="D467" s="665" t="s">
        <v>6295</v>
      </c>
      <c r="E467" s="665" t="s">
        <v>6296</v>
      </c>
      <c r="F467" s="668">
        <v>5</v>
      </c>
      <c r="G467" s="668">
        <v>51183.4</v>
      </c>
      <c r="H467" s="668">
        <v>1</v>
      </c>
      <c r="I467" s="668">
        <v>10236.68</v>
      </c>
      <c r="J467" s="668">
        <v>3</v>
      </c>
      <c r="K467" s="668">
        <v>30710.04</v>
      </c>
      <c r="L467" s="668">
        <v>0.6</v>
      </c>
      <c r="M467" s="668">
        <v>10236.68</v>
      </c>
      <c r="N467" s="668">
        <v>4</v>
      </c>
      <c r="O467" s="668">
        <v>40946.720000000001</v>
      </c>
      <c r="P467" s="681">
        <v>0.8</v>
      </c>
      <c r="Q467" s="669">
        <v>10236.68</v>
      </c>
    </row>
    <row r="468" spans="1:17" ht="14.4" customHeight="1" x14ac:dyDescent="0.3">
      <c r="A468" s="664" t="s">
        <v>548</v>
      </c>
      <c r="B468" s="665" t="s">
        <v>5688</v>
      </c>
      <c r="C468" s="665" t="s">
        <v>5542</v>
      </c>
      <c r="D468" s="665" t="s">
        <v>6297</v>
      </c>
      <c r="E468" s="665" t="s">
        <v>6298</v>
      </c>
      <c r="F468" s="668">
        <v>1</v>
      </c>
      <c r="G468" s="668">
        <v>10522.82</v>
      </c>
      <c r="H468" s="668">
        <v>1</v>
      </c>
      <c r="I468" s="668">
        <v>10522.82</v>
      </c>
      <c r="J468" s="668"/>
      <c r="K468" s="668"/>
      <c r="L468" s="668"/>
      <c r="M468" s="668"/>
      <c r="N468" s="668">
        <v>1</v>
      </c>
      <c r="O468" s="668">
        <v>10522.82</v>
      </c>
      <c r="P468" s="681">
        <v>1</v>
      </c>
      <c r="Q468" s="669">
        <v>10522.82</v>
      </c>
    </row>
    <row r="469" spans="1:17" ht="14.4" customHeight="1" x14ac:dyDescent="0.3">
      <c r="A469" s="664" t="s">
        <v>548</v>
      </c>
      <c r="B469" s="665" t="s">
        <v>5688</v>
      </c>
      <c r="C469" s="665" t="s">
        <v>5542</v>
      </c>
      <c r="D469" s="665" t="s">
        <v>6299</v>
      </c>
      <c r="E469" s="665" t="s">
        <v>6300</v>
      </c>
      <c r="F469" s="668">
        <v>1</v>
      </c>
      <c r="G469" s="668">
        <v>16098.56</v>
      </c>
      <c r="H469" s="668">
        <v>1</v>
      </c>
      <c r="I469" s="668">
        <v>16098.56</v>
      </c>
      <c r="J469" s="668"/>
      <c r="K469" s="668"/>
      <c r="L469" s="668"/>
      <c r="M469" s="668"/>
      <c r="N469" s="668"/>
      <c r="O469" s="668"/>
      <c r="P469" s="681"/>
      <c r="Q469" s="669"/>
    </row>
    <row r="470" spans="1:17" ht="14.4" customHeight="1" x14ac:dyDescent="0.3">
      <c r="A470" s="664" t="s">
        <v>548</v>
      </c>
      <c r="B470" s="665" t="s">
        <v>5688</v>
      </c>
      <c r="C470" s="665" t="s">
        <v>5542</v>
      </c>
      <c r="D470" s="665" t="s">
        <v>6301</v>
      </c>
      <c r="E470" s="665" t="s">
        <v>6302</v>
      </c>
      <c r="F470" s="668">
        <v>6</v>
      </c>
      <c r="G470" s="668">
        <v>52151.88</v>
      </c>
      <c r="H470" s="668">
        <v>1</v>
      </c>
      <c r="I470" s="668">
        <v>8691.98</v>
      </c>
      <c r="J470" s="668">
        <v>3</v>
      </c>
      <c r="K470" s="668">
        <v>26075.94</v>
      </c>
      <c r="L470" s="668">
        <v>0.5</v>
      </c>
      <c r="M470" s="668">
        <v>8691.98</v>
      </c>
      <c r="N470" s="668">
        <v>6</v>
      </c>
      <c r="O470" s="668">
        <v>52151.88</v>
      </c>
      <c r="P470" s="681">
        <v>1</v>
      </c>
      <c r="Q470" s="669">
        <v>8691.98</v>
      </c>
    </row>
    <row r="471" spans="1:17" ht="14.4" customHeight="1" x14ac:dyDescent="0.3">
      <c r="A471" s="664" t="s">
        <v>548</v>
      </c>
      <c r="B471" s="665" t="s">
        <v>5688</v>
      </c>
      <c r="C471" s="665" t="s">
        <v>5542</v>
      </c>
      <c r="D471" s="665" t="s">
        <v>6303</v>
      </c>
      <c r="E471" s="665" t="s">
        <v>6304</v>
      </c>
      <c r="F471" s="668"/>
      <c r="G471" s="668"/>
      <c r="H471" s="668"/>
      <c r="I471" s="668"/>
      <c r="J471" s="668">
        <v>9</v>
      </c>
      <c r="K471" s="668">
        <v>10101.42</v>
      </c>
      <c r="L471" s="668"/>
      <c r="M471" s="668">
        <v>1122.3800000000001</v>
      </c>
      <c r="N471" s="668"/>
      <c r="O471" s="668"/>
      <c r="P471" s="681"/>
      <c r="Q471" s="669"/>
    </row>
    <row r="472" spans="1:17" ht="14.4" customHeight="1" x14ac:dyDescent="0.3">
      <c r="A472" s="664" t="s">
        <v>548</v>
      </c>
      <c r="B472" s="665" t="s">
        <v>5688</v>
      </c>
      <c r="C472" s="665" t="s">
        <v>5542</v>
      </c>
      <c r="D472" s="665" t="s">
        <v>6305</v>
      </c>
      <c r="E472" s="665" t="s">
        <v>6306</v>
      </c>
      <c r="F472" s="668">
        <v>1</v>
      </c>
      <c r="G472" s="668">
        <v>8669.48</v>
      </c>
      <c r="H472" s="668">
        <v>1</v>
      </c>
      <c r="I472" s="668">
        <v>8669.48</v>
      </c>
      <c r="J472" s="668"/>
      <c r="K472" s="668"/>
      <c r="L472" s="668"/>
      <c r="M472" s="668"/>
      <c r="N472" s="668"/>
      <c r="O472" s="668"/>
      <c r="P472" s="681"/>
      <c r="Q472" s="669"/>
    </row>
    <row r="473" spans="1:17" ht="14.4" customHeight="1" x14ac:dyDescent="0.3">
      <c r="A473" s="664" t="s">
        <v>548</v>
      </c>
      <c r="B473" s="665" t="s">
        <v>5688</v>
      </c>
      <c r="C473" s="665" t="s">
        <v>5542</v>
      </c>
      <c r="D473" s="665" t="s">
        <v>6307</v>
      </c>
      <c r="E473" s="665" t="s">
        <v>6308</v>
      </c>
      <c r="F473" s="668">
        <v>7</v>
      </c>
      <c r="G473" s="668">
        <v>4808.2999999999993</v>
      </c>
      <c r="H473" s="668">
        <v>1</v>
      </c>
      <c r="I473" s="668">
        <v>686.89999999999986</v>
      </c>
      <c r="J473" s="668">
        <v>6</v>
      </c>
      <c r="K473" s="668">
        <v>4121.3999999999996</v>
      </c>
      <c r="L473" s="668">
        <v>0.85714285714285721</v>
      </c>
      <c r="M473" s="668">
        <v>686.9</v>
      </c>
      <c r="N473" s="668">
        <v>15</v>
      </c>
      <c r="O473" s="668">
        <v>10303.5</v>
      </c>
      <c r="P473" s="681">
        <v>2.1428571428571432</v>
      </c>
      <c r="Q473" s="669">
        <v>686.9</v>
      </c>
    </row>
    <row r="474" spans="1:17" ht="14.4" customHeight="1" x14ac:dyDescent="0.3">
      <c r="A474" s="664" t="s">
        <v>548</v>
      </c>
      <c r="B474" s="665" t="s">
        <v>5688</v>
      </c>
      <c r="C474" s="665" t="s">
        <v>5542</v>
      </c>
      <c r="D474" s="665" t="s">
        <v>6309</v>
      </c>
      <c r="E474" s="665" t="s">
        <v>6310</v>
      </c>
      <c r="F474" s="668">
        <v>26</v>
      </c>
      <c r="G474" s="668">
        <v>23112.18</v>
      </c>
      <c r="H474" s="668">
        <v>1</v>
      </c>
      <c r="I474" s="668">
        <v>888.93000000000006</v>
      </c>
      <c r="J474" s="668">
        <v>12</v>
      </c>
      <c r="K474" s="668">
        <v>10667.16</v>
      </c>
      <c r="L474" s="668">
        <v>0.46153846153846151</v>
      </c>
      <c r="M474" s="668">
        <v>888.93</v>
      </c>
      <c r="N474" s="668">
        <v>29</v>
      </c>
      <c r="O474" s="668">
        <v>25778.97</v>
      </c>
      <c r="P474" s="681">
        <v>1.1153846153846154</v>
      </c>
      <c r="Q474" s="669">
        <v>888.93000000000006</v>
      </c>
    </row>
    <row r="475" spans="1:17" ht="14.4" customHeight="1" x14ac:dyDescent="0.3">
      <c r="A475" s="664" t="s">
        <v>548</v>
      </c>
      <c r="B475" s="665" t="s">
        <v>5688</v>
      </c>
      <c r="C475" s="665" t="s">
        <v>5542</v>
      </c>
      <c r="D475" s="665" t="s">
        <v>6311</v>
      </c>
      <c r="E475" s="665" t="s">
        <v>6312</v>
      </c>
      <c r="F475" s="668">
        <v>13</v>
      </c>
      <c r="G475" s="668">
        <v>54366.520000000004</v>
      </c>
      <c r="H475" s="668">
        <v>1</v>
      </c>
      <c r="I475" s="668">
        <v>4182.04</v>
      </c>
      <c r="J475" s="668">
        <v>14</v>
      </c>
      <c r="K475" s="668">
        <v>58548.560000000005</v>
      </c>
      <c r="L475" s="668">
        <v>1.0769230769230769</v>
      </c>
      <c r="M475" s="668">
        <v>4182.04</v>
      </c>
      <c r="N475" s="668">
        <v>14</v>
      </c>
      <c r="O475" s="668">
        <v>58548.56</v>
      </c>
      <c r="P475" s="681">
        <v>1.0769230769230769</v>
      </c>
      <c r="Q475" s="669">
        <v>4182.04</v>
      </c>
    </row>
    <row r="476" spans="1:17" ht="14.4" customHeight="1" x14ac:dyDescent="0.3">
      <c r="A476" s="664" t="s">
        <v>548</v>
      </c>
      <c r="B476" s="665" t="s">
        <v>5688</v>
      </c>
      <c r="C476" s="665" t="s">
        <v>5542</v>
      </c>
      <c r="D476" s="665" t="s">
        <v>6313</v>
      </c>
      <c r="E476" s="665" t="s">
        <v>6314</v>
      </c>
      <c r="F476" s="668">
        <v>2</v>
      </c>
      <c r="G476" s="668">
        <v>16567.3</v>
      </c>
      <c r="H476" s="668">
        <v>1</v>
      </c>
      <c r="I476" s="668">
        <v>8283.65</v>
      </c>
      <c r="J476" s="668">
        <v>1</v>
      </c>
      <c r="K476" s="668">
        <v>8283.65</v>
      </c>
      <c r="L476" s="668">
        <v>0.5</v>
      </c>
      <c r="M476" s="668">
        <v>8283.65</v>
      </c>
      <c r="N476" s="668">
        <v>3</v>
      </c>
      <c r="O476" s="668">
        <v>24850.95</v>
      </c>
      <c r="P476" s="681">
        <v>1.5</v>
      </c>
      <c r="Q476" s="669">
        <v>8283.65</v>
      </c>
    </row>
    <row r="477" spans="1:17" ht="14.4" customHeight="1" x14ac:dyDescent="0.3">
      <c r="A477" s="664" t="s">
        <v>548</v>
      </c>
      <c r="B477" s="665" t="s">
        <v>5688</v>
      </c>
      <c r="C477" s="665" t="s">
        <v>5542</v>
      </c>
      <c r="D477" s="665" t="s">
        <v>6315</v>
      </c>
      <c r="E477" s="665" t="s">
        <v>6316</v>
      </c>
      <c r="F477" s="668">
        <v>1</v>
      </c>
      <c r="G477" s="668">
        <v>8283.65</v>
      </c>
      <c r="H477" s="668">
        <v>1</v>
      </c>
      <c r="I477" s="668">
        <v>8283.65</v>
      </c>
      <c r="J477" s="668"/>
      <c r="K477" s="668"/>
      <c r="L477" s="668"/>
      <c r="M477" s="668"/>
      <c r="N477" s="668"/>
      <c r="O477" s="668"/>
      <c r="P477" s="681"/>
      <c r="Q477" s="669"/>
    </row>
    <row r="478" spans="1:17" ht="14.4" customHeight="1" x14ac:dyDescent="0.3">
      <c r="A478" s="664" t="s">
        <v>548</v>
      </c>
      <c r="B478" s="665" t="s">
        <v>5688</v>
      </c>
      <c r="C478" s="665" t="s">
        <v>5542</v>
      </c>
      <c r="D478" s="665" t="s">
        <v>6317</v>
      </c>
      <c r="E478" s="665" t="s">
        <v>6318</v>
      </c>
      <c r="F478" s="668">
        <v>13</v>
      </c>
      <c r="G478" s="668">
        <v>58335.94</v>
      </c>
      <c r="H478" s="668">
        <v>1</v>
      </c>
      <c r="I478" s="668">
        <v>4487.38</v>
      </c>
      <c r="J478" s="668">
        <v>22</v>
      </c>
      <c r="K478" s="668">
        <v>98722.36</v>
      </c>
      <c r="L478" s="668">
        <v>1.6923076923076923</v>
      </c>
      <c r="M478" s="668">
        <v>4487.38</v>
      </c>
      <c r="N478" s="668">
        <v>20</v>
      </c>
      <c r="O478" s="668">
        <v>89747.599999999991</v>
      </c>
      <c r="P478" s="681">
        <v>1.5384615384615383</v>
      </c>
      <c r="Q478" s="669">
        <v>4487.3799999999992</v>
      </c>
    </row>
    <row r="479" spans="1:17" ht="14.4" customHeight="1" x14ac:dyDescent="0.3">
      <c r="A479" s="664" t="s">
        <v>548</v>
      </c>
      <c r="B479" s="665" t="s">
        <v>5688</v>
      </c>
      <c r="C479" s="665" t="s">
        <v>5542</v>
      </c>
      <c r="D479" s="665" t="s">
        <v>6319</v>
      </c>
      <c r="E479" s="665" t="s">
        <v>6320</v>
      </c>
      <c r="F479" s="668"/>
      <c r="G479" s="668"/>
      <c r="H479" s="668"/>
      <c r="I479" s="668"/>
      <c r="J479" s="668">
        <v>3.9</v>
      </c>
      <c r="K479" s="668">
        <v>1427.4</v>
      </c>
      <c r="L479" s="668"/>
      <c r="M479" s="668">
        <v>366.00000000000006</v>
      </c>
      <c r="N479" s="668">
        <v>2.7</v>
      </c>
      <c r="O479" s="668">
        <v>988.2</v>
      </c>
      <c r="P479" s="681"/>
      <c r="Q479" s="669">
        <v>366</v>
      </c>
    </row>
    <row r="480" spans="1:17" ht="14.4" customHeight="1" x14ac:dyDescent="0.3">
      <c r="A480" s="664" t="s">
        <v>548</v>
      </c>
      <c r="B480" s="665" t="s">
        <v>5688</v>
      </c>
      <c r="C480" s="665" t="s">
        <v>5542</v>
      </c>
      <c r="D480" s="665" t="s">
        <v>6321</v>
      </c>
      <c r="E480" s="665" t="s">
        <v>6322</v>
      </c>
      <c r="F480" s="668"/>
      <c r="G480" s="668"/>
      <c r="H480" s="668"/>
      <c r="I480" s="668"/>
      <c r="J480" s="668"/>
      <c r="K480" s="668"/>
      <c r="L480" s="668"/>
      <c r="M480" s="668"/>
      <c r="N480" s="668">
        <v>6</v>
      </c>
      <c r="O480" s="668">
        <v>938.94</v>
      </c>
      <c r="P480" s="681"/>
      <c r="Q480" s="669">
        <v>156.49</v>
      </c>
    </row>
    <row r="481" spans="1:17" ht="14.4" customHeight="1" x14ac:dyDescent="0.3">
      <c r="A481" s="664" t="s">
        <v>548</v>
      </c>
      <c r="B481" s="665" t="s">
        <v>5688</v>
      </c>
      <c r="C481" s="665" t="s">
        <v>5542</v>
      </c>
      <c r="D481" s="665" t="s">
        <v>6323</v>
      </c>
      <c r="E481" s="665" t="s">
        <v>6324</v>
      </c>
      <c r="F481" s="668">
        <v>7</v>
      </c>
      <c r="G481" s="668">
        <v>1095.43</v>
      </c>
      <c r="H481" s="668">
        <v>1</v>
      </c>
      <c r="I481" s="668">
        <v>156.49</v>
      </c>
      <c r="J481" s="668">
        <v>3</v>
      </c>
      <c r="K481" s="668">
        <v>469.47</v>
      </c>
      <c r="L481" s="668">
        <v>0.42857142857142855</v>
      </c>
      <c r="M481" s="668">
        <v>156.49</v>
      </c>
      <c r="N481" s="668"/>
      <c r="O481" s="668"/>
      <c r="P481" s="681"/>
      <c r="Q481" s="669"/>
    </row>
    <row r="482" spans="1:17" ht="14.4" customHeight="1" x14ac:dyDescent="0.3">
      <c r="A482" s="664" t="s">
        <v>548</v>
      </c>
      <c r="B482" s="665" t="s">
        <v>5688</v>
      </c>
      <c r="C482" s="665" t="s">
        <v>5542</v>
      </c>
      <c r="D482" s="665" t="s">
        <v>6325</v>
      </c>
      <c r="E482" s="665" t="s">
        <v>6324</v>
      </c>
      <c r="F482" s="668">
        <v>8</v>
      </c>
      <c r="G482" s="668">
        <v>1376.32</v>
      </c>
      <c r="H482" s="668">
        <v>1</v>
      </c>
      <c r="I482" s="668">
        <v>172.04</v>
      </c>
      <c r="J482" s="668">
        <v>13</v>
      </c>
      <c r="K482" s="668">
        <v>2236.52</v>
      </c>
      <c r="L482" s="668">
        <v>1.625</v>
      </c>
      <c r="M482" s="668">
        <v>172.04</v>
      </c>
      <c r="N482" s="668"/>
      <c r="O482" s="668"/>
      <c r="P482" s="681"/>
      <c r="Q482" s="669"/>
    </row>
    <row r="483" spans="1:17" ht="14.4" customHeight="1" x14ac:dyDescent="0.3">
      <c r="A483" s="664" t="s">
        <v>548</v>
      </c>
      <c r="B483" s="665" t="s">
        <v>5688</v>
      </c>
      <c r="C483" s="665" t="s">
        <v>5542</v>
      </c>
      <c r="D483" s="665" t="s">
        <v>6326</v>
      </c>
      <c r="E483" s="665" t="s">
        <v>6324</v>
      </c>
      <c r="F483" s="668">
        <v>1</v>
      </c>
      <c r="G483" s="668">
        <v>196.91</v>
      </c>
      <c r="H483" s="668">
        <v>1</v>
      </c>
      <c r="I483" s="668">
        <v>196.91</v>
      </c>
      <c r="J483" s="668"/>
      <c r="K483" s="668"/>
      <c r="L483" s="668"/>
      <c r="M483" s="668"/>
      <c r="N483" s="668"/>
      <c r="O483" s="668"/>
      <c r="P483" s="681"/>
      <c r="Q483" s="669"/>
    </row>
    <row r="484" spans="1:17" ht="14.4" customHeight="1" x14ac:dyDescent="0.3">
      <c r="A484" s="664" t="s">
        <v>548</v>
      </c>
      <c r="B484" s="665" t="s">
        <v>5688</v>
      </c>
      <c r="C484" s="665" t="s">
        <v>5542</v>
      </c>
      <c r="D484" s="665" t="s">
        <v>6327</v>
      </c>
      <c r="E484" s="665" t="s">
        <v>6324</v>
      </c>
      <c r="F484" s="668">
        <v>4</v>
      </c>
      <c r="G484" s="668">
        <v>1500.64</v>
      </c>
      <c r="H484" s="668">
        <v>1</v>
      </c>
      <c r="I484" s="668">
        <v>375.16</v>
      </c>
      <c r="J484" s="668">
        <v>4</v>
      </c>
      <c r="K484" s="668">
        <v>1500.64</v>
      </c>
      <c r="L484" s="668">
        <v>1</v>
      </c>
      <c r="M484" s="668">
        <v>375.16</v>
      </c>
      <c r="N484" s="668"/>
      <c r="O484" s="668"/>
      <c r="P484" s="681"/>
      <c r="Q484" s="669"/>
    </row>
    <row r="485" spans="1:17" ht="14.4" customHeight="1" x14ac:dyDescent="0.3">
      <c r="A485" s="664" t="s">
        <v>548</v>
      </c>
      <c r="B485" s="665" t="s">
        <v>5688</v>
      </c>
      <c r="C485" s="665" t="s">
        <v>5542</v>
      </c>
      <c r="D485" s="665" t="s">
        <v>6328</v>
      </c>
      <c r="E485" s="665" t="s">
        <v>6329</v>
      </c>
      <c r="F485" s="668"/>
      <c r="G485" s="668"/>
      <c r="H485" s="668"/>
      <c r="I485" s="668"/>
      <c r="J485" s="668">
        <v>9</v>
      </c>
      <c r="K485" s="668">
        <v>12852.99</v>
      </c>
      <c r="L485" s="668"/>
      <c r="M485" s="668">
        <v>1428.11</v>
      </c>
      <c r="N485" s="668"/>
      <c r="O485" s="668"/>
      <c r="P485" s="681"/>
      <c r="Q485" s="669"/>
    </row>
    <row r="486" spans="1:17" ht="14.4" customHeight="1" x14ac:dyDescent="0.3">
      <c r="A486" s="664" t="s">
        <v>548</v>
      </c>
      <c r="B486" s="665" t="s">
        <v>5688</v>
      </c>
      <c r="C486" s="665" t="s">
        <v>5542</v>
      </c>
      <c r="D486" s="665" t="s">
        <v>6330</v>
      </c>
      <c r="E486" s="665" t="s">
        <v>6312</v>
      </c>
      <c r="F486" s="668">
        <v>10</v>
      </c>
      <c r="G486" s="668">
        <v>46063</v>
      </c>
      <c r="H486" s="668">
        <v>1</v>
      </c>
      <c r="I486" s="668">
        <v>4606.3</v>
      </c>
      <c r="J486" s="668">
        <v>19</v>
      </c>
      <c r="K486" s="668">
        <v>87519.700000000012</v>
      </c>
      <c r="L486" s="668">
        <v>1.9000000000000004</v>
      </c>
      <c r="M486" s="668">
        <v>4606.3</v>
      </c>
      <c r="N486" s="668">
        <v>14</v>
      </c>
      <c r="O486" s="668">
        <v>64488.2</v>
      </c>
      <c r="P486" s="681">
        <v>1.4</v>
      </c>
      <c r="Q486" s="669">
        <v>4606.3</v>
      </c>
    </row>
    <row r="487" spans="1:17" ht="14.4" customHeight="1" x14ac:dyDescent="0.3">
      <c r="A487" s="664" t="s">
        <v>548</v>
      </c>
      <c r="B487" s="665" t="s">
        <v>5688</v>
      </c>
      <c r="C487" s="665" t="s">
        <v>5542</v>
      </c>
      <c r="D487" s="665" t="s">
        <v>6331</v>
      </c>
      <c r="E487" s="665" t="s">
        <v>6332</v>
      </c>
      <c r="F487" s="668"/>
      <c r="G487" s="668"/>
      <c r="H487" s="668"/>
      <c r="I487" s="668"/>
      <c r="J487" s="668">
        <v>0.1</v>
      </c>
      <c r="K487" s="668">
        <v>252.72</v>
      </c>
      <c r="L487" s="668"/>
      <c r="M487" s="668">
        <v>2527.1999999999998</v>
      </c>
      <c r="N487" s="668">
        <v>0.1</v>
      </c>
      <c r="O487" s="668">
        <v>252.72</v>
      </c>
      <c r="P487" s="681"/>
      <c r="Q487" s="669">
        <v>2527.1999999999998</v>
      </c>
    </row>
    <row r="488" spans="1:17" ht="14.4" customHeight="1" x14ac:dyDescent="0.3">
      <c r="A488" s="664" t="s">
        <v>548</v>
      </c>
      <c r="B488" s="665" t="s">
        <v>5688</v>
      </c>
      <c r="C488" s="665" t="s">
        <v>5542</v>
      </c>
      <c r="D488" s="665" t="s">
        <v>6333</v>
      </c>
      <c r="E488" s="665" t="s">
        <v>6334</v>
      </c>
      <c r="F488" s="668"/>
      <c r="G488" s="668"/>
      <c r="H488" s="668"/>
      <c r="I488" s="668"/>
      <c r="J488" s="668">
        <v>7</v>
      </c>
      <c r="K488" s="668">
        <v>5292</v>
      </c>
      <c r="L488" s="668"/>
      <c r="M488" s="668">
        <v>756</v>
      </c>
      <c r="N488" s="668"/>
      <c r="O488" s="668"/>
      <c r="P488" s="681"/>
      <c r="Q488" s="669"/>
    </row>
    <row r="489" spans="1:17" ht="14.4" customHeight="1" x14ac:dyDescent="0.3">
      <c r="A489" s="664" t="s">
        <v>548</v>
      </c>
      <c r="B489" s="665" t="s">
        <v>5688</v>
      </c>
      <c r="C489" s="665" t="s">
        <v>5542</v>
      </c>
      <c r="D489" s="665" t="s">
        <v>6335</v>
      </c>
      <c r="E489" s="665" t="s">
        <v>5728</v>
      </c>
      <c r="F489" s="668"/>
      <c r="G489" s="668"/>
      <c r="H489" s="668"/>
      <c r="I489" s="668"/>
      <c r="J489" s="668"/>
      <c r="K489" s="668"/>
      <c r="L489" s="668"/>
      <c r="M489" s="668"/>
      <c r="N489" s="668">
        <v>6</v>
      </c>
      <c r="O489" s="668">
        <v>531.05999999999995</v>
      </c>
      <c r="P489" s="681"/>
      <c r="Q489" s="669">
        <v>88.509999999999991</v>
      </c>
    </row>
    <row r="490" spans="1:17" ht="14.4" customHeight="1" x14ac:dyDescent="0.3">
      <c r="A490" s="664" t="s">
        <v>548</v>
      </c>
      <c r="B490" s="665" t="s">
        <v>5688</v>
      </c>
      <c r="C490" s="665" t="s">
        <v>5542</v>
      </c>
      <c r="D490" s="665" t="s">
        <v>6336</v>
      </c>
      <c r="E490" s="665" t="s">
        <v>6337</v>
      </c>
      <c r="F490" s="668">
        <v>1</v>
      </c>
      <c r="G490" s="668">
        <v>19498.46</v>
      </c>
      <c r="H490" s="668">
        <v>1</v>
      </c>
      <c r="I490" s="668">
        <v>19498.46</v>
      </c>
      <c r="J490" s="668"/>
      <c r="K490" s="668"/>
      <c r="L490" s="668"/>
      <c r="M490" s="668"/>
      <c r="N490" s="668"/>
      <c r="O490" s="668"/>
      <c r="P490" s="681"/>
      <c r="Q490" s="669"/>
    </row>
    <row r="491" spans="1:17" ht="14.4" customHeight="1" x14ac:dyDescent="0.3">
      <c r="A491" s="664" t="s">
        <v>548</v>
      </c>
      <c r="B491" s="665" t="s">
        <v>5688</v>
      </c>
      <c r="C491" s="665" t="s">
        <v>5542</v>
      </c>
      <c r="D491" s="665" t="s">
        <v>6338</v>
      </c>
      <c r="E491" s="665" t="s">
        <v>6339</v>
      </c>
      <c r="F491" s="668"/>
      <c r="G491" s="668"/>
      <c r="H491" s="668"/>
      <c r="I491" s="668"/>
      <c r="J491" s="668">
        <v>1</v>
      </c>
      <c r="K491" s="668">
        <v>563</v>
      </c>
      <c r="L491" s="668"/>
      <c r="M491" s="668">
        <v>563</v>
      </c>
      <c r="N491" s="668">
        <v>1</v>
      </c>
      <c r="O491" s="668">
        <v>563</v>
      </c>
      <c r="P491" s="681"/>
      <c r="Q491" s="669">
        <v>563</v>
      </c>
    </row>
    <row r="492" spans="1:17" ht="14.4" customHeight="1" x14ac:dyDescent="0.3">
      <c r="A492" s="664" t="s">
        <v>548</v>
      </c>
      <c r="B492" s="665" t="s">
        <v>5688</v>
      </c>
      <c r="C492" s="665" t="s">
        <v>5542</v>
      </c>
      <c r="D492" s="665" t="s">
        <v>6340</v>
      </c>
      <c r="E492" s="665" t="s">
        <v>6341</v>
      </c>
      <c r="F492" s="668">
        <v>4</v>
      </c>
      <c r="G492" s="668">
        <v>5438.84</v>
      </c>
      <c r="H492" s="668">
        <v>1</v>
      </c>
      <c r="I492" s="668">
        <v>1359.71</v>
      </c>
      <c r="J492" s="668">
        <v>2</v>
      </c>
      <c r="K492" s="668">
        <v>2719.42</v>
      </c>
      <c r="L492" s="668">
        <v>0.5</v>
      </c>
      <c r="M492" s="668">
        <v>1359.71</v>
      </c>
      <c r="N492" s="668"/>
      <c r="O492" s="668"/>
      <c r="P492" s="681"/>
      <c r="Q492" s="669"/>
    </row>
    <row r="493" spans="1:17" ht="14.4" customHeight="1" x14ac:dyDescent="0.3">
      <c r="A493" s="664" t="s">
        <v>548</v>
      </c>
      <c r="B493" s="665" t="s">
        <v>5688</v>
      </c>
      <c r="C493" s="665" t="s">
        <v>5542</v>
      </c>
      <c r="D493" s="665" t="s">
        <v>6342</v>
      </c>
      <c r="E493" s="665" t="s">
        <v>6343</v>
      </c>
      <c r="F493" s="668">
        <v>3</v>
      </c>
      <c r="G493" s="668">
        <v>3637.6499999999996</v>
      </c>
      <c r="H493" s="668">
        <v>1</v>
      </c>
      <c r="I493" s="668">
        <v>1212.55</v>
      </c>
      <c r="J493" s="668"/>
      <c r="K493" s="668"/>
      <c r="L493" s="668"/>
      <c r="M493" s="668"/>
      <c r="N493" s="668"/>
      <c r="O493" s="668"/>
      <c r="P493" s="681"/>
      <c r="Q493" s="669"/>
    </row>
    <row r="494" spans="1:17" ht="14.4" customHeight="1" x14ac:dyDescent="0.3">
      <c r="A494" s="664" t="s">
        <v>548</v>
      </c>
      <c r="B494" s="665" t="s">
        <v>5688</v>
      </c>
      <c r="C494" s="665" t="s">
        <v>5542</v>
      </c>
      <c r="D494" s="665" t="s">
        <v>6344</v>
      </c>
      <c r="E494" s="665" t="s">
        <v>6345</v>
      </c>
      <c r="F494" s="668">
        <v>1</v>
      </c>
      <c r="G494" s="668">
        <v>1831.5</v>
      </c>
      <c r="H494" s="668">
        <v>1</v>
      </c>
      <c r="I494" s="668">
        <v>1831.5</v>
      </c>
      <c r="J494" s="668"/>
      <c r="K494" s="668"/>
      <c r="L494" s="668"/>
      <c r="M494" s="668"/>
      <c r="N494" s="668"/>
      <c r="O494" s="668"/>
      <c r="P494" s="681"/>
      <c r="Q494" s="669"/>
    </row>
    <row r="495" spans="1:17" ht="14.4" customHeight="1" x14ac:dyDescent="0.3">
      <c r="A495" s="664" t="s">
        <v>548</v>
      </c>
      <c r="B495" s="665" t="s">
        <v>5688</v>
      </c>
      <c r="C495" s="665" t="s">
        <v>5542</v>
      </c>
      <c r="D495" s="665" t="s">
        <v>6346</v>
      </c>
      <c r="E495" s="665" t="s">
        <v>6073</v>
      </c>
      <c r="F495" s="668"/>
      <c r="G495" s="668"/>
      <c r="H495" s="668"/>
      <c r="I495" s="668"/>
      <c r="J495" s="668"/>
      <c r="K495" s="668"/>
      <c r="L495" s="668"/>
      <c r="M495" s="668"/>
      <c r="N495" s="668">
        <v>1</v>
      </c>
      <c r="O495" s="668">
        <v>591.76</v>
      </c>
      <c r="P495" s="681"/>
      <c r="Q495" s="669">
        <v>591.76</v>
      </c>
    </row>
    <row r="496" spans="1:17" ht="14.4" customHeight="1" x14ac:dyDescent="0.3">
      <c r="A496" s="664" t="s">
        <v>548</v>
      </c>
      <c r="B496" s="665" t="s">
        <v>5688</v>
      </c>
      <c r="C496" s="665" t="s">
        <v>5542</v>
      </c>
      <c r="D496" s="665" t="s">
        <v>6347</v>
      </c>
      <c r="E496" s="665" t="s">
        <v>6348</v>
      </c>
      <c r="F496" s="668">
        <v>0.1</v>
      </c>
      <c r="G496" s="668">
        <v>633.25</v>
      </c>
      <c r="H496" s="668">
        <v>1</v>
      </c>
      <c r="I496" s="668">
        <v>6332.5</v>
      </c>
      <c r="J496" s="668"/>
      <c r="K496" s="668"/>
      <c r="L496" s="668"/>
      <c r="M496" s="668"/>
      <c r="N496" s="668">
        <v>0.1</v>
      </c>
      <c r="O496" s="668">
        <v>633.25</v>
      </c>
      <c r="P496" s="681">
        <v>1</v>
      </c>
      <c r="Q496" s="669">
        <v>6332.5</v>
      </c>
    </row>
    <row r="497" spans="1:17" ht="14.4" customHeight="1" x14ac:dyDescent="0.3">
      <c r="A497" s="664" t="s">
        <v>548</v>
      </c>
      <c r="B497" s="665" t="s">
        <v>5688</v>
      </c>
      <c r="C497" s="665" t="s">
        <v>5542</v>
      </c>
      <c r="D497" s="665" t="s">
        <v>6349</v>
      </c>
      <c r="E497" s="665" t="s">
        <v>6017</v>
      </c>
      <c r="F497" s="668"/>
      <c r="G497" s="668"/>
      <c r="H497" s="668"/>
      <c r="I497" s="668"/>
      <c r="J497" s="668"/>
      <c r="K497" s="668"/>
      <c r="L497" s="668"/>
      <c r="M497" s="668"/>
      <c r="N497" s="668">
        <v>33</v>
      </c>
      <c r="O497" s="668">
        <v>23085.149999999998</v>
      </c>
      <c r="P497" s="681"/>
      <c r="Q497" s="669">
        <v>699.55</v>
      </c>
    </row>
    <row r="498" spans="1:17" ht="14.4" customHeight="1" x14ac:dyDescent="0.3">
      <c r="A498" s="664" t="s">
        <v>548</v>
      </c>
      <c r="B498" s="665" t="s">
        <v>5688</v>
      </c>
      <c r="C498" s="665" t="s">
        <v>5542</v>
      </c>
      <c r="D498" s="665" t="s">
        <v>6350</v>
      </c>
      <c r="E498" s="665" t="s">
        <v>6351</v>
      </c>
      <c r="F498" s="668">
        <v>5</v>
      </c>
      <c r="G498" s="668">
        <v>26545</v>
      </c>
      <c r="H498" s="668">
        <v>1</v>
      </c>
      <c r="I498" s="668">
        <v>5309</v>
      </c>
      <c r="J498" s="668">
        <v>3</v>
      </c>
      <c r="K498" s="668">
        <v>15927</v>
      </c>
      <c r="L498" s="668">
        <v>0.6</v>
      </c>
      <c r="M498" s="668">
        <v>5309</v>
      </c>
      <c r="N498" s="668">
        <v>3</v>
      </c>
      <c r="O498" s="668">
        <v>15927</v>
      </c>
      <c r="P498" s="681">
        <v>0.6</v>
      </c>
      <c r="Q498" s="669">
        <v>5309</v>
      </c>
    </row>
    <row r="499" spans="1:17" ht="14.4" customHeight="1" x14ac:dyDescent="0.3">
      <c r="A499" s="664" t="s">
        <v>548</v>
      </c>
      <c r="B499" s="665" t="s">
        <v>5688</v>
      </c>
      <c r="C499" s="665" t="s">
        <v>5542</v>
      </c>
      <c r="D499" s="665" t="s">
        <v>6352</v>
      </c>
      <c r="E499" s="665" t="s">
        <v>6353</v>
      </c>
      <c r="F499" s="668"/>
      <c r="G499" s="668"/>
      <c r="H499" s="668"/>
      <c r="I499" s="668"/>
      <c r="J499" s="668">
        <v>1</v>
      </c>
      <c r="K499" s="668">
        <v>10188.49</v>
      </c>
      <c r="L499" s="668"/>
      <c r="M499" s="668">
        <v>10188.49</v>
      </c>
      <c r="N499" s="668">
        <v>1</v>
      </c>
      <c r="O499" s="668">
        <v>10188.49</v>
      </c>
      <c r="P499" s="681"/>
      <c r="Q499" s="669">
        <v>10188.49</v>
      </c>
    </row>
    <row r="500" spans="1:17" ht="14.4" customHeight="1" x14ac:dyDescent="0.3">
      <c r="A500" s="664" t="s">
        <v>548</v>
      </c>
      <c r="B500" s="665" t="s">
        <v>5688</v>
      </c>
      <c r="C500" s="665" t="s">
        <v>5542</v>
      </c>
      <c r="D500" s="665" t="s">
        <v>6354</v>
      </c>
      <c r="E500" s="665" t="s">
        <v>6355</v>
      </c>
      <c r="F500" s="668"/>
      <c r="G500" s="668"/>
      <c r="H500" s="668"/>
      <c r="I500" s="668"/>
      <c r="J500" s="668"/>
      <c r="K500" s="668"/>
      <c r="L500" s="668"/>
      <c r="M500" s="668"/>
      <c r="N500" s="668">
        <v>1</v>
      </c>
      <c r="O500" s="668">
        <v>3416</v>
      </c>
      <c r="P500" s="681"/>
      <c r="Q500" s="669">
        <v>3416</v>
      </c>
    </row>
    <row r="501" spans="1:17" ht="14.4" customHeight="1" x14ac:dyDescent="0.3">
      <c r="A501" s="664" t="s">
        <v>548</v>
      </c>
      <c r="B501" s="665" t="s">
        <v>5688</v>
      </c>
      <c r="C501" s="665" t="s">
        <v>5542</v>
      </c>
      <c r="D501" s="665" t="s">
        <v>6356</v>
      </c>
      <c r="E501" s="665" t="s">
        <v>6312</v>
      </c>
      <c r="F501" s="668">
        <v>4</v>
      </c>
      <c r="G501" s="668">
        <v>18425.2</v>
      </c>
      <c r="H501" s="668">
        <v>1</v>
      </c>
      <c r="I501" s="668">
        <v>4606.3</v>
      </c>
      <c r="J501" s="668">
        <v>4</v>
      </c>
      <c r="K501" s="668">
        <v>18425.2</v>
      </c>
      <c r="L501" s="668">
        <v>1</v>
      </c>
      <c r="M501" s="668">
        <v>4606.3</v>
      </c>
      <c r="N501" s="668">
        <v>5</v>
      </c>
      <c r="O501" s="668">
        <v>23031.5</v>
      </c>
      <c r="P501" s="681">
        <v>1.25</v>
      </c>
      <c r="Q501" s="669">
        <v>4606.3</v>
      </c>
    </row>
    <row r="502" spans="1:17" ht="14.4" customHeight="1" x14ac:dyDescent="0.3">
      <c r="A502" s="664" t="s">
        <v>548</v>
      </c>
      <c r="B502" s="665" t="s">
        <v>5688</v>
      </c>
      <c r="C502" s="665" t="s">
        <v>5542</v>
      </c>
      <c r="D502" s="665" t="s">
        <v>6357</v>
      </c>
      <c r="E502" s="665" t="s">
        <v>6358</v>
      </c>
      <c r="F502" s="668"/>
      <c r="G502" s="668"/>
      <c r="H502" s="668"/>
      <c r="I502" s="668"/>
      <c r="J502" s="668">
        <v>1</v>
      </c>
      <c r="K502" s="668">
        <v>1872.2</v>
      </c>
      <c r="L502" s="668"/>
      <c r="M502" s="668">
        <v>1872.2</v>
      </c>
      <c r="N502" s="668"/>
      <c r="O502" s="668"/>
      <c r="P502" s="681"/>
      <c r="Q502" s="669"/>
    </row>
    <row r="503" spans="1:17" ht="14.4" customHeight="1" x14ac:dyDescent="0.3">
      <c r="A503" s="664" t="s">
        <v>548</v>
      </c>
      <c r="B503" s="665" t="s">
        <v>5688</v>
      </c>
      <c r="C503" s="665" t="s">
        <v>5542</v>
      </c>
      <c r="D503" s="665" t="s">
        <v>6359</v>
      </c>
      <c r="E503" s="665" t="s">
        <v>6360</v>
      </c>
      <c r="F503" s="668">
        <v>1</v>
      </c>
      <c r="G503" s="668">
        <v>7868.61</v>
      </c>
      <c r="H503" s="668">
        <v>1</v>
      </c>
      <c r="I503" s="668">
        <v>7868.61</v>
      </c>
      <c r="J503" s="668"/>
      <c r="K503" s="668"/>
      <c r="L503" s="668"/>
      <c r="M503" s="668"/>
      <c r="N503" s="668">
        <v>1</v>
      </c>
      <c r="O503" s="668">
        <v>7868.61</v>
      </c>
      <c r="P503" s="681">
        <v>1</v>
      </c>
      <c r="Q503" s="669">
        <v>7868.61</v>
      </c>
    </row>
    <row r="504" spans="1:17" ht="14.4" customHeight="1" x14ac:dyDescent="0.3">
      <c r="A504" s="664" t="s">
        <v>548</v>
      </c>
      <c r="B504" s="665" t="s">
        <v>5688</v>
      </c>
      <c r="C504" s="665" t="s">
        <v>5542</v>
      </c>
      <c r="D504" s="665" t="s">
        <v>6361</v>
      </c>
      <c r="E504" s="665" t="s">
        <v>6312</v>
      </c>
      <c r="F504" s="668">
        <v>7</v>
      </c>
      <c r="G504" s="668">
        <v>35213.920000000006</v>
      </c>
      <c r="H504" s="668">
        <v>1</v>
      </c>
      <c r="I504" s="668">
        <v>5030.5600000000004</v>
      </c>
      <c r="J504" s="668">
        <v>9</v>
      </c>
      <c r="K504" s="668">
        <v>45275.040000000001</v>
      </c>
      <c r="L504" s="668">
        <v>1.2857142857142856</v>
      </c>
      <c r="M504" s="668">
        <v>5030.5600000000004</v>
      </c>
      <c r="N504" s="668">
        <v>4</v>
      </c>
      <c r="O504" s="668">
        <v>20122.240000000002</v>
      </c>
      <c r="P504" s="681">
        <v>0.5714285714285714</v>
      </c>
      <c r="Q504" s="669">
        <v>5030.5600000000004</v>
      </c>
    </row>
    <row r="505" spans="1:17" ht="14.4" customHeight="1" x14ac:dyDescent="0.3">
      <c r="A505" s="664" t="s">
        <v>548</v>
      </c>
      <c r="B505" s="665" t="s">
        <v>5688</v>
      </c>
      <c r="C505" s="665" t="s">
        <v>5542</v>
      </c>
      <c r="D505" s="665" t="s">
        <v>6362</v>
      </c>
      <c r="E505" s="665" t="s">
        <v>6363</v>
      </c>
      <c r="F505" s="668">
        <v>2</v>
      </c>
      <c r="G505" s="668">
        <v>3233.46</v>
      </c>
      <c r="H505" s="668">
        <v>1</v>
      </c>
      <c r="I505" s="668">
        <v>1616.73</v>
      </c>
      <c r="J505" s="668"/>
      <c r="K505" s="668"/>
      <c r="L505" s="668"/>
      <c r="M505" s="668"/>
      <c r="N505" s="668"/>
      <c r="O505" s="668"/>
      <c r="P505" s="681"/>
      <c r="Q505" s="669"/>
    </row>
    <row r="506" spans="1:17" ht="14.4" customHeight="1" x14ac:dyDescent="0.3">
      <c r="A506" s="664" t="s">
        <v>548</v>
      </c>
      <c r="B506" s="665" t="s">
        <v>5688</v>
      </c>
      <c r="C506" s="665" t="s">
        <v>5542</v>
      </c>
      <c r="D506" s="665" t="s">
        <v>6364</v>
      </c>
      <c r="E506" s="665" t="s">
        <v>6200</v>
      </c>
      <c r="F506" s="668">
        <v>2</v>
      </c>
      <c r="G506" s="668">
        <v>2317.3000000000002</v>
      </c>
      <c r="H506" s="668">
        <v>1</v>
      </c>
      <c r="I506" s="668">
        <v>1158.6500000000001</v>
      </c>
      <c r="J506" s="668"/>
      <c r="K506" s="668"/>
      <c r="L506" s="668"/>
      <c r="M506" s="668"/>
      <c r="N506" s="668">
        <v>2</v>
      </c>
      <c r="O506" s="668">
        <v>2317.3000000000002</v>
      </c>
      <c r="P506" s="681">
        <v>1</v>
      </c>
      <c r="Q506" s="669">
        <v>1158.6500000000001</v>
      </c>
    </row>
    <row r="507" spans="1:17" ht="14.4" customHeight="1" x14ac:dyDescent="0.3">
      <c r="A507" s="664" t="s">
        <v>548</v>
      </c>
      <c r="B507" s="665" t="s">
        <v>5688</v>
      </c>
      <c r="C507" s="665" t="s">
        <v>5542</v>
      </c>
      <c r="D507" s="665" t="s">
        <v>6365</v>
      </c>
      <c r="E507" s="665" t="s">
        <v>6366</v>
      </c>
      <c r="F507" s="668">
        <v>4</v>
      </c>
      <c r="G507" s="668">
        <v>22356</v>
      </c>
      <c r="H507" s="668">
        <v>1</v>
      </c>
      <c r="I507" s="668">
        <v>5589</v>
      </c>
      <c r="J507" s="668">
        <v>2</v>
      </c>
      <c r="K507" s="668">
        <v>11178</v>
      </c>
      <c r="L507" s="668">
        <v>0.5</v>
      </c>
      <c r="M507" s="668">
        <v>5589</v>
      </c>
      <c r="N507" s="668"/>
      <c r="O507" s="668"/>
      <c r="P507" s="681"/>
      <c r="Q507" s="669"/>
    </row>
    <row r="508" spans="1:17" ht="14.4" customHeight="1" x14ac:dyDescent="0.3">
      <c r="A508" s="664" t="s">
        <v>548</v>
      </c>
      <c r="B508" s="665" t="s">
        <v>5688</v>
      </c>
      <c r="C508" s="665" t="s">
        <v>5542</v>
      </c>
      <c r="D508" s="665" t="s">
        <v>6367</v>
      </c>
      <c r="E508" s="665" t="s">
        <v>5951</v>
      </c>
      <c r="F508" s="668"/>
      <c r="G508" s="668"/>
      <c r="H508" s="668"/>
      <c r="I508" s="668"/>
      <c r="J508" s="668">
        <v>1</v>
      </c>
      <c r="K508" s="668">
        <v>937.91</v>
      </c>
      <c r="L508" s="668"/>
      <c r="M508" s="668">
        <v>937.91</v>
      </c>
      <c r="N508" s="668">
        <v>2</v>
      </c>
      <c r="O508" s="668">
        <v>1875.82</v>
      </c>
      <c r="P508" s="681"/>
      <c r="Q508" s="669">
        <v>937.91</v>
      </c>
    </row>
    <row r="509" spans="1:17" ht="14.4" customHeight="1" x14ac:dyDescent="0.3">
      <c r="A509" s="664" t="s">
        <v>548</v>
      </c>
      <c r="B509" s="665" t="s">
        <v>5688</v>
      </c>
      <c r="C509" s="665" t="s">
        <v>5542</v>
      </c>
      <c r="D509" s="665" t="s">
        <v>6368</v>
      </c>
      <c r="E509" s="665" t="s">
        <v>6369</v>
      </c>
      <c r="F509" s="668"/>
      <c r="G509" s="668"/>
      <c r="H509" s="668"/>
      <c r="I509" s="668"/>
      <c r="J509" s="668"/>
      <c r="K509" s="668"/>
      <c r="L509" s="668"/>
      <c r="M509" s="668"/>
      <c r="N509" s="668">
        <v>2</v>
      </c>
      <c r="O509" s="668">
        <v>452.9</v>
      </c>
      <c r="P509" s="681"/>
      <c r="Q509" s="669">
        <v>226.45</v>
      </c>
    </row>
    <row r="510" spans="1:17" ht="14.4" customHeight="1" x14ac:dyDescent="0.3">
      <c r="A510" s="664" t="s">
        <v>548</v>
      </c>
      <c r="B510" s="665" t="s">
        <v>5688</v>
      </c>
      <c r="C510" s="665" t="s">
        <v>5542</v>
      </c>
      <c r="D510" s="665" t="s">
        <v>6370</v>
      </c>
      <c r="E510" s="665" t="s">
        <v>6371</v>
      </c>
      <c r="F510" s="668">
        <v>0.3</v>
      </c>
      <c r="G510" s="668">
        <v>25.77</v>
      </c>
      <c r="H510" s="668">
        <v>1</v>
      </c>
      <c r="I510" s="668">
        <v>85.9</v>
      </c>
      <c r="J510" s="668"/>
      <c r="K510" s="668"/>
      <c r="L510" s="668"/>
      <c r="M510" s="668"/>
      <c r="N510" s="668">
        <v>0.2</v>
      </c>
      <c r="O510" s="668">
        <v>17.18</v>
      </c>
      <c r="P510" s="681">
        <v>0.66666666666666663</v>
      </c>
      <c r="Q510" s="669">
        <v>85.899999999999991</v>
      </c>
    </row>
    <row r="511" spans="1:17" ht="14.4" customHeight="1" x14ac:dyDescent="0.3">
      <c r="A511" s="664" t="s">
        <v>548</v>
      </c>
      <c r="B511" s="665" t="s">
        <v>5688</v>
      </c>
      <c r="C511" s="665" t="s">
        <v>5542</v>
      </c>
      <c r="D511" s="665" t="s">
        <v>6372</v>
      </c>
      <c r="E511" s="665" t="s">
        <v>6371</v>
      </c>
      <c r="F511" s="668">
        <v>0.1</v>
      </c>
      <c r="G511" s="668">
        <v>50.02</v>
      </c>
      <c r="H511" s="668">
        <v>1</v>
      </c>
      <c r="I511" s="668">
        <v>500.2</v>
      </c>
      <c r="J511" s="668"/>
      <c r="K511" s="668"/>
      <c r="L511" s="668"/>
      <c r="M511" s="668"/>
      <c r="N511" s="668">
        <v>0.1</v>
      </c>
      <c r="O511" s="668">
        <v>50.02</v>
      </c>
      <c r="P511" s="681">
        <v>1</v>
      </c>
      <c r="Q511" s="669">
        <v>500.2</v>
      </c>
    </row>
    <row r="512" spans="1:17" ht="14.4" customHeight="1" x14ac:dyDescent="0.3">
      <c r="A512" s="664" t="s">
        <v>548</v>
      </c>
      <c r="B512" s="665" t="s">
        <v>5688</v>
      </c>
      <c r="C512" s="665" t="s">
        <v>5542</v>
      </c>
      <c r="D512" s="665" t="s">
        <v>6373</v>
      </c>
      <c r="E512" s="665" t="s">
        <v>6371</v>
      </c>
      <c r="F512" s="668">
        <v>0.4</v>
      </c>
      <c r="G512" s="668">
        <v>394.4</v>
      </c>
      <c r="H512" s="668">
        <v>1</v>
      </c>
      <c r="I512" s="668">
        <v>985.99999999999989</v>
      </c>
      <c r="J512" s="668"/>
      <c r="K512" s="668"/>
      <c r="L512" s="668"/>
      <c r="M512" s="668"/>
      <c r="N512" s="668">
        <v>0.4</v>
      </c>
      <c r="O512" s="668">
        <v>394.4</v>
      </c>
      <c r="P512" s="681">
        <v>1</v>
      </c>
      <c r="Q512" s="669">
        <v>985.99999999999989</v>
      </c>
    </row>
    <row r="513" spans="1:17" ht="14.4" customHeight="1" x14ac:dyDescent="0.3">
      <c r="A513" s="664" t="s">
        <v>548</v>
      </c>
      <c r="B513" s="665" t="s">
        <v>5688</v>
      </c>
      <c r="C513" s="665" t="s">
        <v>5542</v>
      </c>
      <c r="D513" s="665" t="s">
        <v>6374</v>
      </c>
      <c r="E513" s="665" t="s">
        <v>6256</v>
      </c>
      <c r="F513" s="668">
        <v>16</v>
      </c>
      <c r="G513" s="668">
        <v>12777.6</v>
      </c>
      <c r="H513" s="668">
        <v>1</v>
      </c>
      <c r="I513" s="668">
        <v>798.6</v>
      </c>
      <c r="J513" s="668">
        <v>1</v>
      </c>
      <c r="K513" s="668">
        <v>798.6</v>
      </c>
      <c r="L513" s="668">
        <v>6.25E-2</v>
      </c>
      <c r="M513" s="668">
        <v>798.6</v>
      </c>
      <c r="N513" s="668"/>
      <c r="O513" s="668"/>
      <c r="P513" s="681"/>
      <c r="Q513" s="669"/>
    </row>
    <row r="514" spans="1:17" ht="14.4" customHeight="1" x14ac:dyDescent="0.3">
      <c r="A514" s="664" t="s">
        <v>548</v>
      </c>
      <c r="B514" s="665" t="s">
        <v>5688</v>
      </c>
      <c r="C514" s="665" t="s">
        <v>5542</v>
      </c>
      <c r="D514" s="665" t="s">
        <v>6375</v>
      </c>
      <c r="E514" s="665" t="s">
        <v>5728</v>
      </c>
      <c r="F514" s="668">
        <v>6</v>
      </c>
      <c r="G514" s="668">
        <v>1815.72</v>
      </c>
      <c r="H514" s="668">
        <v>1</v>
      </c>
      <c r="I514" s="668">
        <v>302.62</v>
      </c>
      <c r="J514" s="668"/>
      <c r="K514" s="668"/>
      <c r="L514" s="668"/>
      <c r="M514" s="668"/>
      <c r="N514" s="668">
        <v>4</v>
      </c>
      <c r="O514" s="668">
        <v>1210.48</v>
      </c>
      <c r="P514" s="681">
        <v>0.66666666666666663</v>
      </c>
      <c r="Q514" s="669">
        <v>302.62</v>
      </c>
    </row>
    <row r="515" spans="1:17" ht="14.4" customHeight="1" x14ac:dyDescent="0.3">
      <c r="A515" s="664" t="s">
        <v>548</v>
      </c>
      <c r="B515" s="665" t="s">
        <v>5688</v>
      </c>
      <c r="C515" s="665" t="s">
        <v>5542</v>
      </c>
      <c r="D515" s="665" t="s">
        <v>6376</v>
      </c>
      <c r="E515" s="665" t="s">
        <v>5922</v>
      </c>
      <c r="F515" s="668">
        <v>6</v>
      </c>
      <c r="G515" s="668">
        <v>2798.8200000000006</v>
      </c>
      <c r="H515" s="668">
        <v>1</v>
      </c>
      <c r="I515" s="668">
        <v>466.47000000000008</v>
      </c>
      <c r="J515" s="668">
        <v>4</v>
      </c>
      <c r="K515" s="668">
        <v>1865.88</v>
      </c>
      <c r="L515" s="668">
        <v>0.66666666666666652</v>
      </c>
      <c r="M515" s="668">
        <v>466.47</v>
      </c>
      <c r="N515" s="668">
        <v>1</v>
      </c>
      <c r="O515" s="668">
        <v>466.47</v>
      </c>
      <c r="P515" s="681">
        <v>0.16666666666666663</v>
      </c>
      <c r="Q515" s="669">
        <v>466.47</v>
      </c>
    </row>
    <row r="516" spans="1:17" ht="14.4" customHeight="1" x14ac:dyDescent="0.3">
      <c r="A516" s="664" t="s">
        <v>548</v>
      </c>
      <c r="B516" s="665" t="s">
        <v>5688</v>
      </c>
      <c r="C516" s="665" t="s">
        <v>5542</v>
      </c>
      <c r="D516" s="665" t="s">
        <v>6377</v>
      </c>
      <c r="E516" s="665" t="s">
        <v>6082</v>
      </c>
      <c r="F516" s="668">
        <v>4</v>
      </c>
      <c r="G516" s="668">
        <v>2731.84</v>
      </c>
      <c r="H516" s="668">
        <v>1</v>
      </c>
      <c r="I516" s="668">
        <v>682.96</v>
      </c>
      <c r="J516" s="668"/>
      <c r="K516" s="668"/>
      <c r="L516" s="668"/>
      <c r="M516" s="668"/>
      <c r="N516" s="668">
        <v>2</v>
      </c>
      <c r="O516" s="668">
        <v>1365.92</v>
      </c>
      <c r="P516" s="681">
        <v>0.5</v>
      </c>
      <c r="Q516" s="669">
        <v>682.96</v>
      </c>
    </row>
    <row r="517" spans="1:17" ht="14.4" customHeight="1" x14ac:dyDescent="0.3">
      <c r="A517" s="664" t="s">
        <v>548</v>
      </c>
      <c r="B517" s="665" t="s">
        <v>5688</v>
      </c>
      <c r="C517" s="665" t="s">
        <v>5542</v>
      </c>
      <c r="D517" s="665" t="s">
        <v>6378</v>
      </c>
      <c r="E517" s="665" t="s">
        <v>6379</v>
      </c>
      <c r="F517" s="668">
        <v>1</v>
      </c>
      <c r="G517" s="668">
        <v>10992</v>
      </c>
      <c r="H517" s="668">
        <v>1</v>
      </c>
      <c r="I517" s="668">
        <v>10992</v>
      </c>
      <c r="J517" s="668"/>
      <c r="K517" s="668"/>
      <c r="L517" s="668"/>
      <c r="M517" s="668"/>
      <c r="N517" s="668"/>
      <c r="O517" s="668"/>
      <c r="P517" s="681"/>
      <c r="Q517" s="669"/>
    </row>
    <row r="518" spans="1:17" ht="14.4" customHeight="1" x14ac:dyDescent="0.3">
      <c r="A518" s="664" t="s">
        <v>548</v>
      </c>
      <c r="B518" s="665" t="s">
        <v>5688</v>
      </c>
      <c r="C518" s="665" t="s">
        <v>5542</v>
      </c>
      <c r="D518" s="665" t="s">
        <v>6380</v>
      </c>
      <c r="E518" s="665" t="s">
        <v>6187</v>
      </c>
      <c r="F518" s="668">
        <v>1</v>
      </c>
      <c r="G518" s="668">
        <v>9224.67</v>
      </c>
      <c r="H518" s="668">
        <v>1</v>
      </c>
      <c r="I518" s="668">
        <v>9224.67</v>
      </c>
      <c r="J518" s="668">
        <v>1</v>
      </c>
      <c r="K518" s="668">
        <v>9224.67</v>
      </c>
      <c r="L518" s="668">
        <v>1</v>
      </c>
      <c r="M518" s="668">
        <v>9224.67</v>
      </c>
      <c r="N518" s="668">
        <v>1</v>
      </c>
      <c r="O518" s="668">
        <v>9224.67</v>
      </c>
      <c r="P518" s="681">
        <v>1</v>
      </c>
      <c r="Q518" s="669">
        <v>9224.67</v>
      </c>
    </row>
    <row r="519" spans="1:17" ht="14.4" customHeight="1" x14ac:dyDescent="0.3">
      <c r="A519" s="664" t="s">
        <v>548</v>
      </c>
      <c r="B519" s="665" t="s">
        <v>5688</v>
      </c>
      <c r="C519" s="665" t="s">
        <v>5542</v>
      </c>
      <c r="D519" s="665" t="s">
        <v>6381</v>
      </c>
      <c r="E519" s="665" t="s">
        <v>6382</v>
      </c>
      <c r="F519" s="668">
        <v>9</v>
      </c>
      <c r="G519" s="668">
        <v>9681.75</v>
      </c>
      <c r="H519" s="668">
        <v>1</v>
      </c>
      <c r="I519" s="668">
        <v>1075.75</v>
      </c>
      <c r="J519" s="668"/>
      <c r="K519" s="668"/>
      <c r="L519" s="668"/>
      <c r="M519" s="668"/>
      <c r="N519" s="668"/>
      <c r="O519" s="668"/>
      <c r="P519" s="681"/>
      <c r="Q519" s="669"/>
    </row>
    <row r="520" spans="1:17" ht="14.4" customHeight="1" x14ac:dyDescent="0.3">
      <c r="A520" s="664" t="s">
        <v>548</v>
      </c>
      <c r="B520" s="665" t="s">
        <v>5688</v>
      </c>
      <c r="C520" s="665" t="s">
        <v>5542</v>
      </c>
      <c r="D520" s="665" t="s">
        <v>6383</v>
      </c>
      <c r="E520" s="665" t="s">
        <v>6261</v>
      </c>
      <c r="F520" s="668">
        <v>1</v>
      </c>
      <c r="G520" s="668">
        <v>9275</v>
      </c>
      <c r="H520" s="668">
        <v>1</v>
      </c>
      <c r="I520" s="668">
        <v>9275</v>
      </c>
      <c r="J520" s="668">
        <v>1</v>
      </c>
      <c r="K520" s="668">
        <v>9275</v>
      </c>
      <c r="L520" s="668">
        <v>1</v>
      </c>
      <c r="M520" s="668">
        <v>9275</v>
      </c>
      <c r="N520" s="668"/>
      <c r="O520" s="668"/>
      <c r="P520" s="681"/>
      <c r="Q520" s="669"/>
    </row>
    <row r="521" spans="1:17" ht="14.4" customHeight="1" x14ac:dyDescent="0.3">
      <c r="A521" s="664" t="s">
        <v>548</v>
      </c>
      <c r="B521" s="665" t="s">
        <v>5688</v>
      </c>
      <c r="C521" s="665" t="s">
        <v>5542</v>
      </c>
      <c r="D521" s="665" t="s">
        <v>6384</v>
      </c>
      <c r="E521" s="665" t="s">
        <v>6385</v>
      </c>
      <c r="F521" s="668">
        <v>0.3</v>
      </c>
      <c r="G521" s="668">
        <v>686.19</v>
      </c>
      <c r="H521" s="668">
        <v>1</v>
      </c>
      <c r="I521" s="668">
        <v>2287.3000000000002</v>
      </c>
      <c r="J521" s="668"/>
      <c r="K521" s="668"/>
      <c r="L521" s="668"/>
      <c r="M521" s="668"/>
      <c r="N521" s="668">
        <v>0.2</v>
      </c>
      <c r="O521" s="668">
        <v>457.46</v>
      </c>
      <c r="P521" s="681">
        <v>0.66666666666666663</v>
      </c>
      <c r="Q521" s="669">
        <v>2287.2999999999997</v>
      </c>
    </row>
    <row r="522" spans="1:17" ht="14.4" customHeight="1" x14ac:dyDescent="0.3">
      <c r="A522" s="664" t="s">
        <v>548</v>
      </c>
      <c r="B522" s="665" t="s">
        <v>5688</v>
      </c>
      <c r="C522" s="665" t="s">
        <v>5542</v>
      </c>
      <c r="D522" s="665" t="s">
        <v>6386</v>
      </c>
      <c r="E522" s="665" t="s">
        <v>6387</v>
      </c>
      <c r="F522" s="668">
        <v>0.2</v>
      </c>
      <c r="G522" s="668">
        <v>1205.28</v>
      </c>
      <c r="H522" s="668">
        <v>1</v>
      </c>
      <c r="I522" s="668">
        <v>6026.4</v>
      </c>
      <c r="J522" s="668">
        <v>0.2</v>
      </c>
      <c r="K522" s="668">
        <v>1205.28</v>
      </c>
      <c r="L522" s="668">
        <v>1</v>
      </c>
      <c r="M522" s="668">
        <v>6026.4</v>
      </c>
      <c r="N522" s="668">
        <v>0.1</v>
      </c>
      <c r="O522" s="668">
        <v>602.64</v>
      </c>
      <c r="P522" s="681">
        <v>0.5</v>
      </c>
      <c r="Q522" s="669">
        <v>6026.4</v>
      </c>
    </row>
    <row r="523" spans="1:17" ht="14.4" customHeight="1" x14ac:dyDescent="0.3">
      <c r="A523" s="664" t="s">
        <v>548</v>
      </c>
      <c r="B523" s="665" t="s">
        <v>5688</v>
      </c>
      <c r="C523" s="665" t="s">
        <v>5542</v>
      </c>
      <c r="D523" s="665" t="s">
        <v>6388</v>
      </c>
      <c r="E523" s="665" t="s">
        <v>6389</v>
      </c>
      <c r="F523" s="668">
        <v>1</v>
      </c>
      <c r="G523" s="668">
        <v>7358.18</v>
      </c>
      <c r="H523" s="668">
        <v>1</v>
      </c>
      <c r="I523" s="668">
        <v>7358.18</v>
      </c>
      <c r="J523" s="668"/>
      <c r="K523" s="668"/>
      <c r="L523" s="668"/>
      <c r="M523" s="668"/>
      <c r="N523" s="668"/>
      <c r="O523" s="668"/>
      <c r="P523" s="681"/>
      <c r="Q523" s="669"/>
    </row>
    <row r="524" spans="1:17" ht="14.4" customHeight="1" x14ac:dyDescent="0.3">
      <c r="A524" s="664" t="s">
        <v>548</v>
      </c>
      <c r="B524" s="665" t="s">
        <v>5688</v>
      </c>
      <c r="C524" s="665" t="s">
        <v>5542</v>
      </c>
      <c r="D524" s="665" t="s">
        <v>6390</v>
      </c>
      <c r="E524" s="665" t="s">
        <v>6391</v>
      </c>
      <c r="F524" s="668">
        <v>1</v>
      </c>
      <c r="G524" s="668">
        <v>4544.5</v>
      </c>
      <c r="H524" s="668">
        <v>1</v>
      </c>
      <c r="I524" s="668">
        <v>4544.5</v>
      </c>
      <c r="J524" s="668"/>
      <c r="K524" s="668"/>
      <c r="L524" s="668"/>
      <c r="M524" s="668"/>
      <c r="N524" s="668"/>
      <c r="O524" s="668"/>
      <c r="P524" s="681"/>
      <c r="Q524" s="669"/>
    </row>
    <row r="525" spans="1:17" ht="14.4" customHeight="1" x14ac:dyDescent="0.3">
      <c r="A525" s="664" t="s">
        <v>548</v>
      </c>
      <c r="B525" s="665" t="s">
        <v>5688</v>
      </c>
      <c r="C525" s="665" t="s">
        <v>5542</v>
      </c>
      <c r="D525" s="665" t="s">
        <v>6392</v>
      </c>
      <c r="E525" s="665" t="s">
        <v>6393</v>
      </c>
      <c r="F525" s="668">
        <v>2</v>
      </c>
      <c r="G525" s="668">
        <v>4219</v>
      </c>
      <c r="H525" s="668">
        <v>1</v>
      </c>
      <c r="I525" s="668">
        <v>2109.5</v>
      </c>
      <c r="J525" s="668"/>
      <c r="K525" s="668"/>
      <c r="L525" s="668"/>
      <c r="M525" s="668"/>
      <c r="N525" s="668"/>
      <c r="O525" s="668"/>
      <c r="P525" s="681"/>
      <c r="Q525" s="669"/>
    </row>
    <row r="526" spans="1:17" ht="14.4" customHeight="1" x14ac:dyDescent="0.3">
      <c r="A526" s="664" t="s">
        <v>548</v>
      </c>
      <c r="B526" s="665" t="s">
        <v>5688</v>
      </c>
      <c r="C526" s="665" t="s">
        <v>5542</v>
      </c>
      <c r="D526" s="665" t="s">
        <v>6394</v>
      </c>
      <c r="E526" s="665" t="s">
        <v>6395</v>
      </c>
      <c r="F526" s="668">
        <v>0.1</v>
      </c>
      <c r="G526" s="668">
        <v>22.48</v>
      </c>
      <c r="H526" s="668">
        <v>1</v>
      </c>
      <c r="I526" s="668">
        <v>224.79999999999998</v>
      </c>
      <c r="J526" s="668">
        <v>0.2</v>
      </c>
      <c r="K526" s="668">
        <v>44.97</v>
      </c>
      <c r="L526" s="668">
        <v>2.0004448398576513</v>
      </c>
      <c r="M526" s="668">
        <v>224.85</v>
      </c>
      <c r="N526" s="668"/>
      <c r="O526" s="668"/>
      <c r="P526" s="681"/>
      <c r="Q526" s="669"/>
    </row>
    <row r="527" spans="1:17" ht="14.4" customHeight="1" x14ac:dyDescent="0.3">
      <c r="A527" s="664" t="s">
        <v>548</v>
      </c>
      <c r="B527" s="665" t="s">
        <v>5688</v>
      </c>
      <c r="C527" s="665" t="s">
        <v>5542</v>
      </c>
      <c r="D527" s="665" t="s">
        <v>6396</v>
      </c>
      <c r="E527" s="665" t="s">
        <v>5728</v>
      </c>
      <c r="F527" s="668">
        <v>3</v>
      </c>
      <c r="G527" s="668">
        <v>419.73</v>
      </c>
      <c r="H527" s="668">
        <v>1</v>
      </c>
      <c r="I527" s="668">
        <v>139.91</v>
      </c>
      <c r="J527" s="668">
        <v>6</v>
      </c>
      <c r="K527" s="668">
        <v>839.46</v>
      </c>
      <c r="L527" s="668">
        <v>2</v>
      </c>
      <c r="M527" s="668">
        <v>139.91</v>
      </c>
      <c r="N527" s="668"/>
      <c r="O527" s="668"/>
      <c r="P527" s="681"/>
      <c r="Q527" s="669"/>
    </row>
    <row r="528" spans="1:17" ht="14.4" customHeight="1" x14ac:dyDescent="0.3">
      <c r="A528" s="664" t="s">
        <v>548</v>
      </c>
      <c r="B528" s="665" t="s">
        <v>5688</v>
      </c>
      <c r="C528" s="665" t="s">
        <v>5542</v>
      </c>
      <c r="D528" s="665" t="s">
        <v>6397</v>
      </c>
      <c r="E528" s="665" t="s">
        <v>6398</v>
      </c>
      <c r="F528" s="668"/>
      <c r="G528" s="668"/>
      <c r="H528" s="668"/>
      <c r="I528" s="668"/>
      <c r="J528" s="668">
        <v>2</v>
      </c>
      <c r="K528" s="668">
        <v>11062.76</v>
      </c>
      <c r="L528" s="668"/>
      <c r="M528" s="668">
        <v>5531.38</v>
      </c>
      <c r="N528" s="668">
        <v>1</v>
      </c>
      <c r="O528" s="668">
        <v>5531.38</v>
      </c>
      <c r="P528" s="681"/>
      <c r="Q528" s="669">
        <v>5531.38</v>
      </c>
    </row>
    <row r="529" spans="1:17" ht="14.4" customHeight="1" x14ac:dyDescent="0.3">
      <c r="A529" s="664" t="s">
        <v>548</v>
      </c>
      <c r="B529" s="665" t="s">
        <v>5688</v>
      </c>
      <c r="C529" s="665" t="s">
        <v>5542</v>
      </c>
      <c r="D529" s="665" t="s">
        <v>6399</v>
      </c>
      <c r="E529" s="665" t="s">
        <v>6400</v>
      </c>
      <c r="F529" s="668">
        <v>1</v>
      </c>
      <c r="G529" s="668">
        <v>1030</v>
      </c>
      <c r="H529" s="668">
        <v>1</v>
      </c>
      <c r="I529" s="668">
        <v>1030</v>
      </c>
      <c r="J529" s="668"/>
      <c r="K529" s="668"/>
      <c r="L529" s="668"/>
      <c r="M529" s="668"/>
      <c r="N529" s="668">
        <v>2</v>
      </c>
      <c r="O529" s="668">
        <v>2060</v>
      </c>
      <c r="P529" s="681">
        <v>2</v>
      </c>
      <c r="Q529" s="669">
        <v>1030</v>
      </c>
    </row>
    <row r="530" spans="1:17" ht="14.4" customHeight="1" x14ac:dyDescent="0.3">
      <c r="A530" s="664" t="s">
        <v>548</v>
      </c>
      <c r="B530" s="665" t="s">
        <v>5688</v>
      </c>
      <c r="C530" s="665" t="s">
        <v>5542</v>
      </c>
      <c r="D530" s="665" t="s">
        <v>6401</v>
      </c>
      <c r="E530" s="665" t="s">
        <v>6402</v>
      </c>
      <c r="F530" s="668">
        <v>2</v>
      </c>
      <c r="G530" s="668">
        <v>1032</v>
      </c>
      <c r="H530" s="668">
        <v>1</v>
      </c>
      <c r="I530" s="668">
        <v>516</v>
      </c>
      <c r="J530" s="668">
        <v>1</v>
      </c>
      <c r="K530" s="668">
        <v>516</v>
      </c>
      <c r="L530" s="668">
        <v>0.5</v>
      </c>
      <c r="M530" s="668">
        <v>516</v>
      </c>
      <c r="N530" s="668">
        <v>2</v>
      </c>
      <c r="O530" s="668">
        <v>1032</v>
      </c>
      <c r="P530" s="681">
        <v>1</v>
      </c>
      <c r="Q530" s="669">
        <v>516</v>
      </c>
    </row>
    <row r="531" spans="1:17" ht="14.4" customHeight="1" x14ac:dyDescent="0.3">
      <c r="A531" s="664" t="s">
        <v>548</v>
      </c>
      <c r="B531" s="665" t="s">
        <v>5688</v>
      </c>
      <c r="C531" s="665" t="s">
        <v>5542</v>
      </c>
      <c r="D531" s="665" t="s">
        <v>6403</v>
      </c>
      <c r="E531" s="665" t="s">
        <v>6404</v>
      </c>
      <c r="F531" s="668">
        <v>4</v>
      </c>
      <c r="G531" s="668">
        <v>1648</v>
      </c>
      <c r="H531" s="668">
        <v>1</v>
      </c>
      <c r="I531" s="668">
        <v>412</v>
      </c>
      <c r="J531" s="668">
        <v>4</v>
      </c>
      <c r="K531" s="668">
        <v>1648</v>
      </c>
      <c r="L531" s="668">
        <v>1</v>
      </c>
      <c r="M531" s="668">
        <v>412</v>
      </c>
      <c r="N531" s="668">
        <v>2</v>
      </c>
      <c r="O531" s="668">
        <v>824</v>
      </c>
      <c r="P531" s="681">
        <v>0.5</v>
      </c>
      <c r="Q531" s="669">
        <v>412</v>
      </c>
    </row>
    <row r="532" spans="1:17" ht="14.4" customHeight="1" x14ac:dyDescent="0.3">
      <c r="A532" s="664" t="s">
        <v>548</v>
      </c>
      <c r="B532" s="665" t="s">
        <v>5688</v>
      </c>
      <c r="C532" s="665" t="s">
        <v>5542</v>
      </c>
      <c r="D532" s="665" t="s">
        <v>6405</v>
      </c>
      <c r="E532" s="665" t="s">
        <v>6406</v>
      </c>
      <c r="F532" s="668">
        <v>2</v>
      </c>
      <c r="G532" s="668">
        <v>16908</v>
      </c>
      <c r="H532" s="668">
        <v>1</v>
      </c>
      <c r="I532" s="668">
        <v>8454</v>
      </c>
      <c r="J532" s="668">
        <v>2</v>
      </c>
      <c r="K532" s="668">
        <v>16908</v>
      </c>
      <c r="L532" s="668">
        <v>1</v>
      </c>
      <c r="M532" s="668">
        <v>8454</v>
      </c>
      <c r="N532" s="668">
        <v>2</v>
      </c>
      <c r="O532" s="668">
        <v>16908</v>
      </c>
      <c r="P532" s="681">
        <v>1</v>
      </c>
      <c r="Q532" s="669">
        <v>8454</v>
      </c>
    </row>
    <row r="533" spans="1:17" ht="14.4" customHeight="1" x14ac:dyDescent="0.3">
      <c r="A533" s="664" t="s">
        <v>548</v>
      </c>
      <c r="B533" s="665" t="s">
        <v>5688</v>
      </c>
      <c r="C533" s="665" t="s">
        <v>5542</v>
      </c>
      <c r="D533" s="665" t="s">
        <v>6407</v>
      </c>
      <c r="E533" s="665" t="s">
        <v>6408</v>
      </c>
      <c r="F533" s="668"/>
      <c r="G533" s="668"/>
      <c r="H533" s="668"/>
      <c r="I533" s="668"/>
      <c r="J533" s="668">
        <v>37</v>
      </c>
      <c r="K533" s="668">
        <v>50309.270000000004</v>
      </c>
      <c r="L533" s="668"/>
      <c r="M533" s="668">
        <v>1359.71</v>
      </c>
      <c r="N533" s="668">
        <v>30</v>
      </c>
      <c r="O533" s="668">
        <v>40791.300000000003</v>
      </c>
      <c r="P533" s="681"/>
      <c r="Q533" s="669">
        <v>1359.71</v>
      </c>
    </row>
    <row r="534" spans="1:17" ht="14.4" customHeight="1" x14ac:dyDescent="0.3">
      <c r="A534" s="664" t="s">
        <v>548</v>
      </c>
      <c r="B534" s="665" t="s">
        <v>5688</v>
      </c>
      <c r="C534" s="665" t="s">
        <v>5542</v>
      </c>
      <c r="D534" s="665" t="s">
        <v>6409</v>
      </c>
      <c r="E534" s="665" t="s">
        <v>5926</v>
      </c>
      <c r="F534" s="668">
        <v>1</v>
      </c>
      <c r="G534" s="668">
        <v>2831.66</v>
      </c>
      <c r="H534" s="668">
        <v>1</v>
      </c>
      <c r="I534" s="668">
        <v>2831.66</v>
      </c>
      <c r="J534" s="668">
        <v>2</v>
      </c>
      <c r="K534" s="668">
        <v>5663.32</v>
      </c>
      <c r="L534" s="668">
        <v>2</v>
      </c>
      <c r="M534" s="668">
        <v>2831.66</v>
      </c>
      <c r="N534" s="668">
        <v>3</v>
      </c>
      <c r="O534" s="668">
        <v>8494.98</v>
      </c>
      <c r="P534" s="681">
        <v>3</v>
      </c>
      <c r="Q534" s="669">
        <v>2831.66</v>
      </c>
    </row>
    <row r="535" spans="1:17" ht="14.4" customHeight="1" x14ac:dyDescent="0.3">
      <c r="A535" s="664" t="s">
        <v>548</v>
      </c>
      <c r="B535" s="665" t="s">
        <v>5688</v>
      </c>
      <c r="C535" s="665" t="s">
        <v>5542</v>
      </c>
      <c r="D535" s="665" t="s">
        <v>6410</v>
      </c>
      <c r="E535" s="665" t="s">
        <v>6411</v>
      </c>
      <c r="F535" s="668">
        <v>1</v>
      </c>
      <c r="G535" s="668">
        <v>2881.09</v>
      </c>
      <c r="H535" s="668">
        <v>1</v>
      </c>
      <c r="I535" s="668">
        <v>2881.09</v>
      </c>
      <c r="J535" s="668"/>
      <c r="K535" s="668"/>
      <c r="L535" s="668"/>
      <c r="M535" s="668"/>
      <c r="N535" s="668"/>
      <c r="O535" s="668"/>
      <c r="P535" s="681"/>
      <c r="Q535" s="669"/>
    </row>
    <row r="536" spans="1:17" ht="14.4" customHeight="1" x14ac:dyDescent="0.3">
      <c r="A536" s="664" t="s">
        <v>548</v>
      </c>
      <c r="B536" s="665" t="s">
        <v>5688</v>
      </c>
      <c r="C536" s="665" t="s">
        <v>5542</v>
      </c>
      <c r="D536" s="665" t="s">
        <v>6412</v>
      </c>
      <c r="E536" s="665" t="s">
        <v>6413</v>
      </c>
      <c r="F536" s="668">
        <v>1</v>
      </c>
      <c r="G536" s="668">
        <v>18507</v>
      </c>
      <c r="H536" s="668">
        <v>1</v>
      </c>
      <c r="I536" s="668">
        <v>18507</v>
      </c>
      <c r="J536" s="668">
        <v>1</v>
      </c>
      <c r="K536" s="668">
        <v>18507</v>
      </c>
      <c r="L536" s="668">
        <v>1</v>
      </c>
      <c r="M536" s="668">
        <v>18507</v>
      </c>
      <c r="N536" s="668">
        <v>1</v>
      </c>
      <c r="O536" s="668">
        <v>18507</v>
      </c>
      <c r="P536" s="681">
        <v>1</v>
      </c>
      <c r="Q536" s="669">
        <v>18507</v>
      </c>
    </row>
    <row r="537" spans="1:17" ht="14.4" customHeight="1" x14ac:dyDescent="0.3">
      <c r="A537" s="664" t="s">
        <v>548</v>
      </c>
      <c r="B537" s="665" t="s">
        <v>5688</v>
      </c>
      <c r="C537" s="665" t="s">
        <v>5542</v>
      </c>
      <c r="D537" s="665" t="s">
        <v>6414</v>
      </c>
      <c r="E537" s="665" t="s">
        <v>6415</v>
      </c>
      <c r="F537" s="668">
        <v>0.1</v>
      </c>
      <c r="G537" s="668">
        <v>252.72</v>
      </c>
      <c r="H537" s="668">
        <v>1</v>
      </c>
      <c r="I537" s="668">
        <v>2527.1999999999998</v>
      </c>
      <c r="J537" s="668"/>
      <c r="K537" s="668"/>
      <c r="L537" s="668"/>
      <c r="M537" s="668"/>
      <c r="N537" s="668"/>
      <c r="O537" s="668"/>
      <c r="P537" s="681"/>
      <c r="Q537" s="669"/>
    </row>
    <row r="538" spans="1:17" ht="14.4" customHeight="1" x14ac:dyDescent="0.3">
      <c r="A538" s="664" t="s">
        <v>548</v>
      </c>
      <c r="B538" s="665" t="s">
        <v>5688</v>
      </c>
      <c r="C538" s="665" t="s">
        <v>5542</v>
      </c>
      <c r="D538" s="665" t="s">
        <v>6416</v>
      </c>
      <c r="E538" s="665" t="s">
        <v>6417</v>
      </c>
      <c r="F538" s="668">
        <v>0.1</v>
      </c>
      <c r="G538" s="668">
        <v>1049.1500000000001</v>
      </c>
      <c r="H538" s="668">
        <v>1</v>
      </c>
      <c r="I538" s="668">
        <v>10491.5</v>
      </c>
      <c r="J538" s="668"/>
      <c r="K538" s="668"/>
      <c r="L538" s="668"/>
      <c r="M538" s="668"/>
      <c r="N538" s="668"/>
      <c r="O538" s="668"/>
      <c r="P538" s="681"/>
      <c r="Q538" s="669"/>
    </row>
    <row r="539" spans="1:17" ht="14.4" customHeight="1" x14ac:dyDescent="0.3">
      <c r="A539" s="664" t="s">
        <v>548</v>
      </c>
      <c r="B539" s="665" t="s">
        <v>5688</v>
      </c>
      <c r="C539" s="665" t="s">
        <v>5542</v>
      </c>
      <c r="D539" s="665" t="s">
        <v>6418</v>
      </c>
      <c r="E539" s="665" t="s">
        <v>6227</v>
      </c>
      <c r="F539" s="668">
        <v>1</v>
      </c>
      <c r="G539" s="668">
        <v>1649.48</v>
      </c>
      <c r="H539" s="668">
        <v>1</v>
      </c>
      <c r="I539" s="668">
        <v>1649.48</v>
      </c>
      <c r="J539" s="668">
        <v>1</v>
      </c>
      <c r="K539" s="668">
        <v>1649.48</v>
      </c>
      <c r="L539" s="668">
        <v>1</v>
      </c>
      <c r="M539" s="668">
        <v>1649.48</v>
      </c>
      <c r="N539" s="668"/>
      <c r="O539" s="668"/>
      <c r="P539" s="681"/>
      <c r="Q539" s="669"/>
    </row>
    <row r="540" spans="1:17" ht="14.4" customHeight="1" x14ac:dyDescent="0.3">
      <c r="A540" s="664" t="s">
        <v>548</v>
      </c>
      <c r="B540" s="665" t="s">
        <v>5688</v>
      </c>
      <c r="C540" s="665" t="s">
        <v>5542</v>
      </c>
      <c r="D540" s="665" t="s">
        <v>6419</v>
      </c>
      <c r="E540" s="665" t="s">
        <v>6420</v>
      </c>
      <c r="F540" s="668">
        <v>4</v>
      </c>
      <c r="G540" s="668">
        <v>5148.6400000000003</v>
      </c>
      <c r="H540" s="668">
        <v>1</v>
      </c>
      <c r="I540" s="668">
        <v>1287.1600000000001</v>
      </c>
      <c r="J540" s="668"/>
      <c r="K540" s="668"/>
      <c r="L540" s="668"/>
      <c r="M540" s="668"/>
      <c r="N540" s="668"/>
      <c r="O540" s="668"/>
      <c r="P540" s="681"/>
      <c r="Q540" s="669"/>
    </row>
    <row r="541" spans="1:17" ht="14.4" customHeight="1" x14ac:dyDescent="0.3">
      <c r="A541" s="664" t="s">
        <v>548</v>
      </c>
      <c r="B541" s="665" t="s">
        <v>5688</v>
      </c>
      <c r="C541" s="665" t="s">
        <v>5542</v>
      </c>
      <c r="D541" s="665" t="s">
        <v>6421</v>
      </c>
      <c r="E541" s="665" t="s">
        <v>6082</v>
      </c>
      <c r="F541" s="668"/>
      <c r="G541" s="668"/>
      <c r="H541" s="668"/>
      <c r="I541" s="668"/>
      <c r="J541" s="668"/>
      <c r="K541" s="668"/>
      <c r="L541" s="668"/>
      <c r="M541" s="668"/>
      <c r="N541" s="668">
        <v>2</v>
      </c>
      <c r="O541" s="668">
        <v>1324.48</v>
      </c>
      <c r="P541" s="681"/>
      <c r="Q541" s="669">
        <v>662.24</v>
      </c>
    </row>
    <row r="542" spans="1:17" ht="14.4" customHeight="1" x14ac:dyDescent="0.3">
      <c r="A542" s="664" t="s">
        <v>548</v>
      </c>
      <c r="B542" s="665" t="s">
        <v>5688</v>
      </c>
      <c r="C542" s="665" t="s">
        <v>5542</v>
      </c>
      <c r="D542" s="665" t="s">
        <v>6422</v>
      </c>
      <c r="E542" s="665" t="s">
        <v>6423</v>
      </c>
      <c r="F542" s="668">
        <v>1</v>
      </c>
      <c r="G542" s="668">
        <v>17479.82</v>
      </c>
      <c r="H542" s="668">
        <v>1</v>
      </c>
      <c r="I542" s="668">
        <v>17479.82</v>
      </c>
      <c r="J542" s="668"/>
      <c r="K542" s="668"/>
      <c r="L542" s="668"/>
      <c r="M542" s="668"/>
      <c r="N542" s="668">
        <v>1</v>
      </c>
      <c r="O542" s="668">
        <v>17479.82</v>
      </c>
      <c r="P542" s="681">
        <v>1</v>
      </c>
      <c r="Q542" s="669">
        <v>17479.82</v>
      </c>
    </row>
    <row r="543" spans="1:17" ht="14.4" customHeight="1" x14ac:dyDescent="0.3">
      <c r="A543" s="664" t="s">
        <v>548</v>
      </c>
      <c r="B543" s="665" t="s">
        <v>5688</v>
      </c>
      <c r="C543" s="665" t="s">
        <v>5542</v>
      </c>
      <c r="D543" s="665" t="s">
        <v>6424</v>
      </c>
      <c r="E543" s="665" t="s">
        <v>6154</v>
      </c>
      <c r="F543" s="668">
        <v>1</v>
      </c>
      <c r="G543" s="668">
        <v>780.38</v>
      </c>
      <c r="H543" s="668">
        <v>1</v>
      </c>
      <c r="I543" s="668">
        <v>780.38</v>
      </c>
      <c r="J543" s="668"/>
      <c r="K543" s="668"/>
      <c r="L543" s="668"/>
      <c r="M543" s="668"/>
      <c r="N543" s="668"/>
      <c r="O543" s="668"/>
      <c r="P543" s="681"/>
      <c r="Q543" s="669"/>
    </row>
    <row r="544" spans="1:17" ht="14.4" customHeight="1" x14ac:dyDescent="0.3">
      <c r="A544" s="664" t="s">
        <v>548</v>
      </c>
      <c r="B544" s="665" t="s">
        <v>5688</v>
      </c>
      <c r="C544" s="665" t="s">
        <v>5542</v>
      </c>
      <c r="D544" s="665" t="s">
        <v>6425</v>
      </c>
      <c r="E544" s="665" t="s">
        <v>6426</v>
      </c>
      <c r="F544" s="668">
        <v>1</v>
      </c>
      <c r="G544" s="668">
        <v>8283.65</v>
      </c>
      <c r="H544" s="668">
        <v>1</v>
      </c>
      <c r="I544" s="668">
        <v>8283.65</v>
      </c>
      <c r="J544" s="668"/>
      <c r="K544" s="668"/>
      <c r="L544" s="668"/>
      <c r="M544" s="668"/>
      <c r="N544" s="668"/>
      <c r="O544" s="668"/>
      <c r="P544" s="681"/>
      <c r="Q544" s="669"/>
    </row>
    <row r="545" spans="1:17" ht="14.4" customHeight="1" x14ac:dyDescent="0.3">
      <c r="A545" s="664" t="s">
        <v>548</v>
      </c>
      <c r="B545" s="665" t="s">
        <v>5688</v>
      </c>
      <c r="C545" s="665" t="s">
        <v>5542</v>
      </c>
      <c r="D545" s="665" t="s">
        <v>6427</v>
      </c>
      <c r="E545" s="665" t="s">
        <v>6261</v>
      </c>
      <c r="F545" s="668">
        <v>1</v>
      </c>
      <c r="G545" s="668">
        <v>3960</v>
      </c>
      <c r="H545" s="668">
        <v>1</v>
      </c>
      <c r="I545" s="668">
        <v>3960</v>
      </c>
      <c r="J545" s="668">
        <v>1</v>
      </c>
      <c r="K545" s="668">
        <v>3960</v>
      </c>
      <c r="L545" s="668">
        <v>1</v>
      </c>
      <c r="M545" s="668">
        <v>3960</v>
      </c>
      <c r="N545" s="668">
        <v>3</v>
      </c>
      <c r="O545" s="668">
        <v>11880</v>
      </c>
      <c r="P545" s="681">
        <v>3</v>
      </c>
      <c r="Q545" s="669">
        <v>3960</v>
      </c>
    </row>
    <row r="546" spans="1:17" ht="14.4" customHeight="1" x14ac:dyDescent="0.3">
      <c r="A546" s="664" t="s">
        <v>548</v>
      </c>
      <c r="B546" s="665" t="s">
        <v>5688</v>
      </c>
      <c r="C546" s="665" t="s">
        <v>5542</v>
      </c>
      <c r="D546" s="665" t="s">
        <v>6428</v>
      </c>
      <c r="E546" s="665" t="s">
        <v>6254</v>
      </c>
      <c r="F546" s="668">
        <v>1</v>
      </c>
      <c r="G546" s="668">
        <v>625</v>
      </c>
      <c r="H546" s="668">
        <v>1</v>
      </c>
      <c r="I546" s="668">
        <v>625</v>
      </c>
      <c r="J546" s="668"/>
      <c r="K546" s="668"/>
      <c r="L546" s="668"/>
      <c r="M546" s="668"/>
      <c r="N546" s="668"/>
      <c r="O546" s="668"/>
      <c r="P546" s="681"/>
      <c r="Q546" s="669"/>
    </row>
    <row r="547" spans="1:17" ht="14.4" customHeight="1" x14ac:dyDescent="0.3">
      <c r="A547" s="664" t="s">
        <v>548</v>
      </c>
      <c r="B547" s="665" t="s">
        <v>5688</v>
      </c>
      <c r="C547" s="665" t="s">
        <v>5542</v>
      </c>
      <c r="D547" s="665" t="s">
        <v>6429</v>
      </c>
      <c r="E547" s="665" t="s">
        <v>6430</v>
      </c>
      <c r="F547" s="668">
        <v>1</v>
      </c>
      <c r="G547" s="668">
        <v>6286.4</v>
      </c>
      <c r="H547" s="668">
        <v>1</v>
      </c>
      <c r="I547" s="668">
        <v>6286.4</v>
      </c>
      <c r="J547" s="668"/>
      <c r="K547" s="668"/>
      <c r="L547" s="668"/>
      <c r="M547" s="668"/>
      <c r="N547" s="668"/>
      <c r="O547" s="668"/>
      <c r="P547" s="681"/>
      <c r="Q547" s="669"/>
    </row>
    <row r="548" spans="1:17" ht="14.4" customHeight="1" x14ac:dyDescent="0.3">
      <c r="A548" s="664" t="s">
        <v>548</v>
      </c>
      <c r="B548" s="665" t="s">
        <v>5688</v>
      </c>
      <c r="C548" s="665" t="s">
        <v>5542</v>
      </c>
      <c r="D548" s="665" t="s">
        <v>6431</v>
      </c>
      <c r="E548" s="665" t="s">
        <v>6314</v>
      </c>
      <c r="F548" s="668">
        <v>1</v>
      </c>
      <c r="G548" s="668">
        <v>9812</v>
      </c>
      <c r="H548" s="668">
        <v>1</v>
      </c>
      <c r="I548" s="668">
        <v>9812</v>
      </c>
      <c r="J548" s="668"/>
      <c r="K548" s="668"/>
      <c r="L548" s="668"/>
      <c r="M548" s="668"/>
      <c r="N548" s="668"/>
      <c r="O548" s="668"/>
      <c r="P548" s="681"/>
      <c r="Q548" s="669"/>
    </row>
    <row r="549" spans="1:17" ht="14.4" customHeight="1" x14ac:dyDescent="0.3">
      <c r="A549" s="664" t="s">
        <v>548</v>
      </c>
      <c r="B549" s="665" t="s">
        <v>5688</v>
      </c>
      <c r="C549" s="665" t="s">
        <v>5542</v>
      </c>
      <c r="D549" s="665" t="s">
        <v>6432</v>
      </c>
      <c r="E549" s="665" t="s">
        <v>5728</v>
      </c>
      <c r="F549" s="668"/>
      <c r="G549" s="668"/>
      <c r="H549" s="668"/>
      <c r="I549" s="668"/>
      <c r="J549" s="668"/>
      <c r="K549" s="668"/>
      <c r="L549" s="668"/>
      <c r="M549" s="668"/>
      <c r="N549" s="668">
        <v>1</v>
      </c>
      <c r="O549" s="668">
        <v>199.5</v>
      </c>
      <c r="P549" s="681"/>
      <c r="Q549" s="669">
        <v>199.5</v>
      </c>
    </row>
    <row r="550" spans="1:17" ht="14.4" customHeight="1" x14ac:dyDescent="0.3">
      <c r="A550" s="664" t="s">
        <v>548</v>
      </c>
      <c r="B550" s="665" t="s">
        <v>5688</v>
      </c>
      <c r="C550" s="665" t="s">
        <v>5542</v>
      </c>
      <c r="D550" s="665" t="s">
        <v>6433</v>
      </c>
      <c r="E550" s="665" t="s">
        <v>6430</v>
      </c>
      <c r="F550" s="668">
        <v>1</v>
      </c>
      <c r="G550" s="668">
        <v>6286.4</v>
      </c>
      <c r="H550" s="668">
        <v>1</v>
      </c>
      <c r="I550" s="668">
        <v>6286.4</v>
      </c>
      <c r="J550" s="668"/>
      <c r="K550" s="668"/>
      <c r="L550" s="668"/>
      <c r="M550" s="668"/>
      <c r="N550" s="668"/>
      <c r="O550" s="668"/>
      <c r="P550" s="681"/>
      <c r="Q550" s="669"/>
    </row>
    <row r="551" spans="1:17" ht="14.4" customHeight="1" x14ac:dyDescent="0.3">
      <c r="A551" s="664" t="s">
        <v>548</v>
      </c>
      <c r="B551" s="665" t="s">
        <v>5688</v>
      </c>
      <c r="C551" s="665" t="s">
        <v>5542</v>
      </c>
      <c r="D551" s="665" t="s">
        <v>6434</v>
      </c>
      <c r="E551" s="665" t="s">
        <v>6256</v>
      </c>
      <c r="F551" s="668">
        <v>3</v>
      </c>
      <c r="G551" s="668">
        <v>2604</v>
      </c>
      <c r="H551" s="668">
        <v>1</v>
      </c>
      <c r="I551" s="668">
        <v>868</v>
      </c>
      <c r="J551" s="668">
        <v>3</v>
      </c>
      <c r="K551" s="668">
        <v>2604</v>
      </c>
      <c r="L551" s="668">
        <v>1</v>
      </c>
      <c r="M551" s="668">
        <v>868</v>
      </c>
      <c r="N551" s="668"/>
      <c r="O551" s="668"/>
      <c r="P551" s="681"/>
      <c r="Q551" s="669"/>
    </row>
    <row r="552" spans="1:17" ht="14.4" customHeight="1" x14ac:dyDescent="0.3">
      <c r="A552" s="664" t="s">
        <v>548</v>
      </c>
      <c r="B552" s="665" t="s">
        <v>5688</v>
      </c>
      <c r="C552" s="665" t="s">
        <v>5542</v>
      </c>
      <c r="D552" s="665" t="s">
        <v>6435</v>
      </c>
      <c r="E552" s="665" t="s">
        <v>6436</v>
      </c>
      <c r="F552" s="668"/>
      <c r="G552" s="668"/>
      <c r="H552" s="668"/>
      <c r="I552" s="668"/>
      <c r="J552" s="668">
        <v>0.1</v>
      </c>
      <c r="K552" s="668">
        <v>188.22</v>
      </c>
      <c r="L552" s="668"/>
      <c r="M552" s="668">
        <v>1882.1999999999998</v>
      </c>
      <c r="N552" s="668"/>
      <c r="O552" s="668"/>
      <c r="P552" s="681"/>
      <c r="Q552" s="669"/>
    </row>
    <row r="553" spans="1:17" ht="14.4" customHeight="1" x14ac:dyDescent="0.3">
      <c r="A553" s="664" t="s">
        <v>548</v>
      </c>
      <c r="B553" s="665" t="s">
        <v>5688</v>
      </c>
      <c r="C553" s="665" t="s">
        <v>5542</v>
      </c>
      <c r="D553" s="665" t="s">
        <v>6437</v>
      </c>
      <c r="E553" s="665" t="s">
        <v>6398</v>
      </c>
      <c r="F553" s="668"/>
      <c r="G553" s="668"/>
      <c r="H553" s="668"/>
      <c r="I553" s="668"/>
      <c r="J553" s="668"/>
      <c r="K553" s="668"/>
      <c r="L553" s="668"/>
      <c r="M553" s="668"/>
      <c r="N553" s="668">
        <v>1</v>
      </c>
      <c r="O553" s="668">
        <v>2713.2</v>
      </c>
      <c r="P553" s="681"/>
      <c r="Q553" s="669">
        <v>2713.2</v>
      </c>
    </row>
    <row r="554" spans="1:17" ht="14.4" customHeight="1" x14ac:dyDescent="0.3">
      <c r="A554" s="664" t="s">
        <v>548</v>
      </c>
      <c r="B554" s="665" t="s">
        <v>5688</v>
      </c>
      <c r="C554" s="665" t="s">
        <v>5542</v>
      </c>
      <c r="D554" s="665" t="s">
        <v>6438</v>
      </c>
      <c r="E554" s="665" t="s">
        <v>6439</v>
      </c>
      <c r="F554" s="668"/>
      <c r="G554" s="668"/>
      <c r="H554" s="668"/>
      <c r="I554" s="668"/>
      <c r="J554" s="668"/>
      <c r="K554" s="668"/>
      <c r="L554" s="668"/>
      <c r="M554" s="668"/>
      <c r="N554" s="668">
        <v>1</v>
      </c>
      <c r="O554" s="668">
        <v>10077.6</v>
      </c>
      <c r="P554" s="681"/>
      <c r="Q554" s="669">
        <v>10077.6</v>
      </c>
    </row>
    <row r="555" spans="1:17" ht="14.4" customHeight="1" x14ac:dyDescent="0.3">
      <c r="A555" s="664" t="s">
        <v>548</v>
      </c>
      <c r="B555" s="665" t="s">
        <v>5688</v>
      </c>
      <c r="C555" s="665" t="s">
        <v>5542</v>
      </c>
      <c r="D555" s="665" t="s">
        <v>6440</v>
      </c>
      <c r="E555" s="665" t="s">
        <v>6441</v>
      </c>
      <c r="F555" s="668"/>
      <c r="G555" s="668"/>
      <c r="H555" s="668"/>
      <c r="I555" s="668"/>
      <c r="J555" s="668"/>
      <c r="K555" s="668"/>
      <c r="L555" s="668"/>
      <c r="M555" s="668"/>
      <c r="N555" s="668">
        <v>1</v>
      </c>
      <c r="O555" s="668">
        <v>13645.39</v>
      </c>
      <c r="P555" s="681"/>
      <c r="Q555" s="669">
        <v>13645.39</v>
      </c>
    </row>
    <row r="556" spans="1:17" ht="14.4" customHeight="1" x14ac:dyDescent="0.3">
      <c r="A556" s="664" t="s">
        <v>548</v>
      </c>
      <c r="B556" s="665" t="s">
        <v>5688</v>
      </c>
      <c r="C556" s="665" t="s">
        <v>5542</v>
      </c>
      <c r="D556" s="665" t="s">
        <v>6442</v>
      </c>
      <c r="E556" s="665" t="s">
        <v>6443</v>
      </c>
      <c r="F556" s="668"/>
      <c r="G556" s="668"/>
      <c r="H556" s="668"/>
      <c r="I556" s="668"/>
      <c r="J556" s="668"/>
      <c r="K556" s="668"/>
      <c r="L556" s="668"/>
      <c r="M556" s="668"/>
      <c r="N556" s="668">
        <v>1</v>
      </c>
      <c r="O556" s="668">
        <v>15694.73</v>
      </c>
      <c r="P556" s="681"/>
      <c r="Q556" s="669">
        <v>15694.73</v>
      </c>
    </row>
    <row r="557" spans="1:17" ht="14.4" customHeight="1" x14ac:dyDescent="0.3">
      <c r="A557" s="664" t="s">
        <v>548</v>
      </c>
      <c r="B557" s="665" t="s">
        <v>5688</v>
      </c>
      <c r="C557" s="665" t="s">
        <v>5542</v>
      </c>
      <c r="D557" s="665" t="s">
        <v>6444</v>
      </c>
      <c r="E557" s="665" t="s">
        <v>6445</v>
      </c>
      <c r="F557" s="668"/>
      <c r="G557" s="668"/>
      <c r="H557" s="668"/>
      <c r="I557" s="668"/>
      <c r="J557" s="668">
        <v>2</v>
      </c>
      <c r="K557" s="668">
        <v>5046</v>
      </c>
      <c r="L557" s="668"/>
      <c r="M557" s="668">
        <v>2523</v>
      </c>
      <c r="N557" s="668"/>
      <c r="O557" s="668"/>
      <c r="P557" s="681"/>
      <c r="Q557" s="669"/>
    </row>
    <row r="558" spans="1:17" ht="14.4" customHeight="1" x14ac:dyDescent="0.3">
      <c r="A558" s="664" t="s">
        <v>548</v>
      </c>
      <c r="B558" s="665" t="s">
        <v>5688</v>
      </c>
      <c r="C558" s="665" t="s">
        <v>5542</v>
      </c>
      <c r="D558" s="665" t="s">
        <v>6446</v>
      </c>
      <c r="E558" s="665" t="s">
        <v>6245</v>
      </c>
      <c r="F558" s="668"/>
      <c r="G558" s="668"/>
      <c r="H558" s="668"/>
      <c r="I558" s="668"/>
      <c r="J558" s="668">
        <v>1</v>
      </c>
      <c r="K558" s="668">
        <v>7047.4</v>
      </c>
      <c r="L558" s="668"/>
      <c r="M558" s="668">
        <v>7047.4</v>
      </c>
      <c r="N558" s="668"/>
      <c r="O558" s="668"/>
      <c r="P558" s="681"/>
      <c r="Q558" s="669"/>
    </row>
    <row r="559" spans="1:17" ht="14.4" customHeight="1" x14ac:dyDescent="0.3">
      <c r="A559" s="664" t="s">
        <v>548</v>
      </c>
      <c r="B559" s="665" t="s">
        <v>5688</v>
      </c>
      <c r="C559" s="665" t="s">
        <v>5542</v>
      </c>
      <c r="D559" s="665" t="s">
        <v>6447</v>
      </c>
      <c r="E559" s="665" t="s">
        <v>6448</v>
      </c>
      <c r="F559" s="668"/>
      <c r="G559" s="668"/>
      <c r="H559" s="668"/>
      <c r="I559" s="668"/>
      <c r="J559" s="668">
        <v>85</v>
      </c>
      <c r="K559" s="668">
        <v>91438.75</v>
      </c>
      <c r="L559" s="668"/>
      <c r="M559" s="668">
        <v>1075.75</v>
      </c>
      <c r="N559" s="668">
        <v>45</v>
      </c>
      <c r="O559" s="668">
        <v>48408.75</v>
      </c>
      <c r="P559" s="681"/>
      <c r="Q559" s="669">
        <v>1075.75</v>
      </c>
    </row>
    <row r="560" spans="1:17" ht="14.4" customHeight="1" x14ac:dyDescent="0.3">
      <c r="A560" s="664" t="s">
        <v>548</v>
      </c>
      <c r="B560" s="665" t="s">
        <v>5688</v>
      </c>
      <c r="C560" s="665" t="s">
        <v>5542</v>
      </c>
      <c r="D560" s="665" t="s">
        <v>6449</v>
      </c>
      <c r="E560" s="665" t="s">
        <v>6450</v>
      </c>
      <c r="F560" s="668"/>
      <c r="G560" s="668"/>
      <c r="H560" s="668"/>
      <c r="I560" s="668"/>
      <c r="J560" s="668">
        <v>2</v>
      </c>
      <c r="K560" s="668">
        <v>13410.92</v>
      </c>
      <c r="L560" s="668"/>
      <c r="M560" s="668">
        <v>6705.46</v>
      </c>
      <c r="N560" s="668"/>
      <c r="O560" s="668"/>
      <c r="P560" s="681"/>
      <c r="Q560" s="669"/>
    </row>
    <row r="561" spans="1:17" ht="14.4" customHeight="1" x14ac:dyDescent="0.3">
      <c r="A561" s="664" t="s">
        <v>548</v>
      </c>
      <c r="B561" s="665" t="s">
        <v>5688</v>
      </c>
      <c r="C561" s="665" t="s">
        <v>5542</v>
      </c>
      <c r="D561" s="665" t="s">
        <v>6451</v>
      </c>
      <c r="E561" s="665" t="s">
        <v>6452</v>
      </c>
      <c r="F561" s="668"/>
      <c r="G561" s="668"/>
      <c r="H561" s="668"/>
      <c r="I561" s="668"/>
      <c r="J561" s="668">
        <v>10</v>
      </c>
      <c r="K561" s="668">
        <v>7403.2</v>
      </c>
      <c r="L561" s="668"/>
      <c r="M561" s="668">
        <v>740.31999999999994</v>
      </c>
      <c r="N561" s="668"/>
      <c r="O561" s="668"/>
      <c r="P561" s="681"/>
      <c r="Q561" s="669"/>
    </row>
    <row r="562" spans="1:17" ht="14.4" customHeight="1" x14ac:dyDescent="0.3">
      <c r="A562" s="664" t="s">
        <v>548</v>
      </c>
      <c r="B562" s="665" t="s">
        <v>5688</v>
      </c>
      <c r="C562" s="665" t="s">
        <v>5542</v>
      </c>
      <c r="D562" s="665" t="s">
        <v>6453</v>
      </c>
      <c r="E562" s="665" t="s">
        <v>6454</v>
      </c>
      <c r="F562" s="668"/>
      <c r="G562" s="668"/>
      <c r="H562" s="668"/>
      <c r="I562" s="668"/>
      <c r="J562" s="668">
        <v>14</v>
      </c>
      <c r="K562" s="668">
        <v>22634.219999999998</v>
      </c>
      <c r="L562" s="668"/>
      <c r="M562" s="668">
        <v>1616.7299999999998</v>
      </c>
      <c r="N562" s="668">
        <v>7</v>
      </c>
      <c r="O562" s="668">
        <v>11317.11</v>
      </c>
      <c r="P562" s="681"/>
      <c r="Q562" s="669">
        <v>1616.73</v>
      </c>
    </row>
    <row r="563" spans="1:17" ht="14.4" customHeight="1" x14ac:dyDescent="0.3">
      <c r="A563" s="664" t="s">
        <v>548</v>
      </c>
      <c r="B563" s="665" t="s">
        <v>5688</v>
      </c>
      <c r="C563" s="665" t="s">
        <v>5542</v>
      </c>
      <c r="D563" s="665" t="s">
        <v>6455</v>
      </c>
      <c r="E563" s="665" t="s">
        <v>6452</v>
      </c>
      <c r="F563" s="668"/>
      <c r="G563" s="668"/>
      <c r="H563" s="668"/>
      <c r="I563" s="668"/>
      <c r="J563" s="668">
        <v>4</v>
      </c>
      <c r="K563" s="668">
        <v>3186.2</v>
      </c>
      <c r="L563" s="668"/>
      <c r="M563" s="668">
        <v>796.55</v>
      </c>
      <c r="N563" s="668"/>
      <c r="O563" s="668"/>
      <c r="P563" s="681"/>
      <c r="Q563" s="669"/>
    </row>
    <row r="564" spans="1:17" ht="14.4" customHeight="1" x14ac:dyDescent="0.3">
      <c r="A564" s="664" t="s">
        <v>548</v>
      </c>
      <c r="B564" s="665" t="s">
        <v>5688</v>
      </c>
      <c r="C564" s="665" t="s">
        <v>5542</v>
      </c>
      <c r="D564" s="665" t="s">
        <v>6456</v>
      </c>
      <c r="E564" s="665" t="s">
        <v>6281</v>
      </c>
      <c r="F564" s="668"/>
      <c r="G564" s="668"/>
      <c r="H564" s="668"/>
      <c r="I564" s="668"/>
      <c r="J564" s="668"/>
      <c r="K564" s="668"/>
      <c r="L564" s="668"/>
      <c r="M564" s="668"/>
      <c r="N564" s="668">
        <v>1</v>
      </c>
      <c r="O564" s="668">
        <v>13316.13</v>
      </c>
      <c r="P564" s="681"/>
      <c r="Q564" s="669">
        <v>13316.13</v>
      </c>
    </row>
    <row r="565" spans="1:17" ht="14.4" customHeight="1" x14ac:dyDescent="0.3">
      <c r="A565" s="664" t="s">
        <v>548</v>
      </c>
      <c r="B565" s="665" t="s">
        <v>5688</v>
      </c>
      <c r="C565" s="665" t="s">
        <v>5542</v>
      </c>
      <c r="D565" s="665" t="s">
        <v>6457</v>
      </c>
      <c r="E565" s="665" t="s">
        <v>6458</v>
      </c>
      <c r="F565" s="668"/>
      <c r="G565" s="668"/>
      <c r="H565" s="668"/>
      <c r="I565" s="668"/>
      <c r="J565" s="668">
        <v>1</v>
      </c>
      <c r="K565" s="668">
        <v>248.73</v>
      </c>
      <c r="L565" s="668"/>
      <c r="M565" s="668">
        <v>248.73</v>
      </c>
      <c r="N565" s="668">
        <v>1</v>
      </c>
      <c r="O565" s="668">
        <v>248.73</v>
      </c>
      <c r="P565" s="681"/>
      <c r="Q565" s="669">
        <v>248.73</v>
      </c>
    </row>
    <row r="566" spans="1:17" ht="14.4" customHeight="1" x14ac:dyDescent="0.3">
      <c r="A566" s="664" t="s">
        <v>548</v>
      </c>
      <c r="B566" s="665" t="s">
        <v>5688</v>
      </c>
      <c r="C566" s="665" t="s">
        <v>5542</v>
      </c>
      <c r="D566" s="665" t="s">
        <v>6459</v>
      </c>
      <c r="E566" s="665" t="s">
        <v>6460</v>
      </c>
      <c r="F566" s="668"/>
      <c r="G566" s="668"/>
      <c r="H566" s="668"/>
      <c r="I566" s="668"/>
      <c r="J566" s="668">
        <v>1</v>
      </c>
      <c r="K566" s="668">
        <v>10707.71</v>
      </c>
      <c r="L566" s="668"/>
      <c r="M566" s="668">
        <v>10707.71</v>
      </c>
      <c r="N566" s="668">
        <v>1</v>
      </c>
      <c r="O566" s="668">
        <v>10707.71</v>
      </c>
      <c r="P566" s="681"/>
      <c r="Q566" s="669">
        <v>10707.71</v>
      </c>
    </row>
    <row r="567" spans="1:17" ht="14.4" customHeight="1" x14ac:dyDescent="0.3">
      <c r="A567" s="664" t="s">
        <v>548</v>
      </c>
      <c r="B567" s="665" t="s">
        <v>5688</v>
      </c>
      <c r="C567" s="665" t="s">
        <v>5542</v>
      </c>
      <c r="D567" s="665" t="s">
        <v>6461</v>
      </c>
      <c r="E567" s="665" t="s">
        <v>6462</v>
      </c>
      <c r="F567" s="668"/>
      <c r="G567" s="668"/>
      <c r="H567" s="668"/>
      <c r="I567" s="668"/>
      <c r="J567" s="668">
        <v>1</v>
      </c>
      <c r="K567" s="668">
        <v>13985.8</v>
      </c>
      <c r="L567" s="668"/>
      <c r="M567" s="668">
        <v>13985.8</v>
      </c>
      <c r="N567" s="668"/>
      <c r="O567" s="668"/>
      <c r="P567" s="681"/>
      <c r="Q567" s="669"/>
    </row>
    <row r="568" spans="1:17" ht="14.4" customHeight="1" x14ac:dyDescent="0.3">
      <c r="A568" s="664" t="s">
        <v>548</v>
      </c>
      <c r="B568" s="665" t="s">
        <v>5688</v>
      </c>
      <c r="C568" s="665" t="s">
        <v>5542</v>
      </c>
      <c r="D568" s="665" t="s">
        <v>6463</v>
      </c>
      <c r="E568" s="665" t="s">
        <v>6107</v>
      </c>
      <c r="F568" s="668"/>
      <c r="G568" s="668"/>
      <c r="H568" s="668"/>
      <c r="I568" s="668"/>
      <c r="J568" s="668">
        <v>1</v>
      </c>
      <c r="K568" s="668">
        <v>2055.0500000000002</v>
      </c>
      <c r="L568" s="668"/>
      <c r="M568" s="668">
        <v>2055.0500000000002</v>
      </c>
      <c r="N568" s="668"/>
      <c r="O568" s="668"/>
      <c r="P568" s="681"/>
      <c r="Q568" s="669"/>
    </row>
    <row r="569" spans="1:17" ht="14.4" customHeight="1" x14ac:dyDescent="0.3">
      <c r="A569" s="664" t="s">
        <v>548</v>
      </c>
      <c r="B569" s="665" t="s">
        <v>5688</v>
      </c>
      <c r="C569" s="665" t="s">
        <v>5542</v>
      </c>
      <c r="D569" s="665" t="s">
        <v>6464</v>
      </c>
      <c r="E569" s="665" t="s">
        <v>6465</v>
      </c>
      <c r="F569" s="668"/>
      <c r="G569" s="668"/>
      <c r="H569" s="668"/>
      <c r="I569" s="668"/>
      <c r="J569" s="668">
        <v>87</v>
      </c>
      <c r="K569" s="668">
        <v>7734.3</v>
      </c>
      <c r="L569" s="668"/>
      <c r="M569" s="668">
        <v>88.9</v>
      </c>
      <c r="N569" s="668">
        <v>77</v>
      </c>
      <c r="O569" s="668">
        <v>6845.2999999999993</v>
      </c>
      <c r="P569" s="681"/>
      <c r="Q569" s="669">
        <v>88.899999999999991</v>
      </c>
    </row>
    <row r="570" spans="1:17" ht="14.4" customHeight="1" x14ac:dyDescent="0.3">
      <c r="A570" s="664" t="s">
        <v>548</v>
      </c>
      <c r="B570" s="665" t="s">
        <v>5688</v>
      </c>
      <c r="C570" s="665" t="s">
        <v>5542</v>
      </c>
      <c r="D570" s="665" t="s">
        <v>6466</v>
      </c>
      <c r="E570" s="665" t="s">
        <v>6467</v>
      </c>
      <c r="F570" s="668"/>
      <c r="G570" s="668"/>
      <c r="H570" s="668"/>
      <c r="I570" s="668"/>
      <c r="J570" s="668">
        <v>7</v>
      </c>
      <c r="K570" s="668">
        <v>4309.2000000000007</v>
      </c>
      <c r="L570" s="668"/>
      <c r="M570" s="668">
        <v>615.60000000000014</v>
      </c>
      <c r="N570" s="668">
        <v>3</v>
      </c>
      <c r="O570" s="668">
        <v>1846.8</v>
      </c>
      <c r="P570" s="681"/>
      <c r="Q570" s="669">
        <v>615.6</v>
      </c>
    </row>
    <row r="571" spans="1:17" ht="14.4" customHeight="1" x14ac:dyDescent="0.3">
      <c r="A571" s="664" t="s">
        <v>548</v>
      </c>
      <c r="B571" s="665" t="s">
        <v>5688</v>
      </c>
      <c r="C571" s="665" t="s">
        <v>5542</v>
      </c>
      <c r="D571" s="665" t="s">
        <v>6468</v>
      </c>
      <c r="E571" s="665" t="s">
        <v>6469</v>
      </c>
      <c r="F571" s="668"/>
      <c r="G571" s="668"/>
      <c r="H571" s="668"/>
      <c r="I571" s="668"/>
      <c r="J571" s="668">
        <v>14</v>
      </c>
      <c r="K571" s="668">
        <v>8299.2000000000007</v>
      </c>
      <c r="L571" s="668"/>
      <c r="M571" s="668">
        <v>592.80000000000007</v>
      </c>
      <c r="N571" s="668"/>
      <c r="O571" s="668"/>
      <c r="P571" s="681"/>
      <c r="Q571" s="669"/>
    </row>
    <row r="572" spans="1:17" ht="14.4" customHeight="1" x14ac:dyDescent="0.3">
      <c r="A572" s="664" t="s">
        <v>548</v>
      </c>
      <c r="B572" s="665" t="s">
        <v>5688</v>
      </c>
      <c r="C572" s="665" t="s">
        <v>5542</v>
      </c>
      <c r="D572" s="665" t="s">
        <v>6470</v>
      </c>
      <c r="E572" s="665" t="s">
        <v>6471</v>
      </c>
      <c r="F572" s="668"/>
      <c r="G572" s="668"/>
      <c r="H572" s="668"/>
      <c r="I572" s="668"/>
      <c r="J572" s="668">
        <v>5</v>
      </c>
      <c r="K572" s="668">
        <v>10260</v>
      </c>
      <c r="L572" s="668"/>
      <c r="M572" s="668">
        <v>2052</v>
      </c>
      <c r="N572" s="668">
        <v>1</v>
      </c>
      <c r="O572" s="668">
        <v>2052</v>
      </c>
      <c r="P572" s="681"/>
      <c r="Q572" s="669">
        <v>2052</v>
      </c>
    </row>
    <row r="573" spans="1:17" ht="14.4" customHeight="1" x14ac:dyDescent="0.3">
      <c r="A573" s="664" t="s">
        <v>548</v>
      </c>
      <c r="B573" s="665" t="s">
        <v>5688</v>
      </c>
      <c r="C573" s="665" t="s">
        <v>5542</v>
      </c>
      <c r="D573" s="665" t="s">
        <v>6472</v>
      </c>
      <c r="E573" s="665" t="s">
        <v>6473</v>
      </c>
      <c r="F573" s="668"/>
      <c r="G573" s="668"/>
      <c r="H573" s="668"/>
      <c r="I573" s="668"/>
      <c r="J573" s="668">
        <v>1</v>
      </c>
      <c r="K573" s="668">
        <v>1208.4000000000001</v>
      </c>
      <c r="L573" s="668"/>
      <c r="M573" s="668">
        <v>1208.4000000000001</v>
      </c>
      <c r="N573" s="668"/>
      <c r="O573" s="668"/>
      <c r="P573" s="681"/>
      <c r="Q573" s="669"/>
    </row>
    <row r="574" spans="1:17" ht="14.4" customHeight="1" x14ac:dyDescent="0.3">
      <c r="A574" s="664" t="s">
        <v>548</v>
      </c>
      <c r="B574" s="665" t="s">
        <v>5688</v>
      </c>
      <c r="C574" s="665" t="s">
        <v>5542</v>
      </c>
      <c r="D574" s="665" t="s">
        <v>6474</v>
      </c>
      <c r="E574" s="665" t="s">
        <v>6475</v>
      </c>
      <c r="F574" s="668"/>
      <c r="G574" s="668"/>
      <c r="H574" s="668"/>
      <c r="I574" s="668"/>
      <c r="J574" s="668">
        <v>11</v>
      </c>
      <c r="K574" s="668">
        <v>6771.6</v>
      </c>
      <c r="L574" s="668"/>
      <c r="M574" s="668">
        <v>615.6</v>
      </c>
      <c r="N574" s="668">
        <v>10</v>
      </c>
      <c r="O574" s="668">
        <v>6156</v>
      </c>
      <c r="P574" s="681"/>
      <c r="Q574" s="669">
        <v>615.6</v>
      </c>
    </row>
    <row r="575" spans="1:17" ht="14.4" customHeight="1" x14ac:dyDescent="0.3">
      <c r="A575" s="664" t="s">
        <v>548</v>
      </c>
      <c r="B575" s="665" t="s">
        <v>5688</v>
      </c>
      <c r="C575" s="665" t="s">
        <v>5542</v>
      </c>
      <c r="D575" s="665" t="s">
        <v>6476</v>
      </c>
      <c r="E575" s="665" t="s">
        <v>6329</v>
      </c>
      <c r="F575" s="668"/>
      <c r="G575" s="668"/>
      <c r="H575" s="668"/>
      <c r="I575" s="668"/>
      <c r="J575" s="668">
        <v>2</v>
      </c>
      <c r="K575" s="668">
        <v>8450.5</v>
      </c>
      <c r="L575" s="668"/>
      <c r="M575" s="668">
        <v>4225.25</v>
      </c>
      <c r="N575" s="668"/>
      <c r="O575" s="668"/>
      <c r="P575" s="681"/>
      <c r="Q575" s="669"/>
    </row>
    <row r="576" spans="1:17" ht="14.4" customHeight="1" x14ac:dyDescent="0.3">
      <c r="A576" s="664" t="s">
        <v>548</v>
      </c>
      <c r="B576" s="665" t="s">
        <v>5688</v>
      </c>
      <c r="C576" s="665" t="s">
        <v>5542</v>
      </c>
      <c r="D576" s="665" t="s">
        <v>6477</v>
      </c>
      <c r="E576" s="665" t="s">
        <v>6478</v>
      </c>
      <c r="F576" s="668"/>
      <c r="G576" s="668"/>
      <c r="H576" s="668"/>
      <c r="I576" s="668"/>
      <c r="J576" s="668">
        <v>2</v>
      </c>
      <c r="K576" s="668">
        <v>6372</v>
      </c>
      <c r="L576" s="668"/>
      <c r="M576" s="668">
        <v>3186</v>
      </c>
      <c r="N576" s="668">
        <v>1</v>
      </c>
      <c r="O576" s="668">
        <v>3186</v>
      </c>
      <c r="P576" s="681"/>
      <c r="Q576" s="669">
        <v>3186</v>
      </c>
    </row>
    <row r="577" spans="1:17" ht="14.4" customHeight="1" x14ac:dyDescent="0.3">
      <c r="A577" s="664" t="s">
        <v>548</v>
      </c>
      <c r="B577" s="665" t="s">
        <v>5688</v>
      </c>
      <c r="C577" s="665" t="s">
        <v>5542</v>
      </c>
      <c r="D577" s="665" t="s">
        <v>6479</v>
      </c>
      <c r="E577" s="665" t="s">
        <v>6480</v>
      </c>
      <c r="F577" s="668"/>
      <c r="G577" s="668"/>
      <c r="H577" s="668"/>
      <c r="I577" s="668"/>
      <c r="J577" s="668">
        <v>1</v>
      </c>
      <c r="K577" s="668">
        <v>22594.799999999999</v>
      </c>
      <c r="L577" s="668"/>
      <c r="M577" s="668">
        <v>22594.799999999999</v>
      </c>
      <c r="N577" s="668">
        <v>1</v>
      </c>
      <c r="O577" s="668">
        <v>22594.799999999999</v>
      </c>
      <c r="P577" s="681"/>
      <c r="Q577" s="669">
        <v>22594.799999999999</v>
      </c>
    </row>
    <row r="578" spans="1:17" ht="14.4" customHeight="1" x14ac:dyDescent="0.3">
      <c r="A578" s="664" t="s">
        <v>548</v>
      </c>
      <c r="B578" s="665" t="s">
        <v>5688</v>
      </c>
      <c r="C578" s="665" t="s">
        <v>5542</v>
      </c>
      <c r="D578" s="665" t="s">
        <v>6481</v>
      </c>
      <c r="E578" s="665" t="s">
        <v>6480</v>
      </c>
      <c r="F578" s="668"/>
      <c r="G578" s="668"/>
      <c r="H578" s="668"/>
      <c r="I578" s="668"/>
      <c r="J578" s="668">
        <v>1</v>
      </c>
      <c r="K578" s="668">
        <v>19375.849999999999</v>
      </c>
      <c r="L578" s="668"/>
      <c r="M578" s="668">
        <v>19375.849999999999</v>
      </c>
      <c r="N578" s="668">
        <v>1</v>
      </c>
      <c r="O578" s="668">
        <v>19375.849999999999</v>
      </c>
      <c r="P578" s="681"/>
      <c r="Q578" s="669">
        <v>19375.849999999999</v>
      </c>
    </row>
    <row r="579" spans="1:17" ht="14.4" customHeight="1" x14ac:dyDescent="0.3">
      <c r="A579" s="664" t="s">
        <v>548</v>
      </c>
      <c r="B579" s="665" t="s">
        <v>5688</v>
      </c>
      <c r="C579" s="665" t="s">
        <v>5542</v>
      </c>
      <c r="D579" s="665" t="s">
        <v>6482</v>
      </c>
      <c r="E579" s="665" t="s">
        <v>6462</v>
      </c>
      <c r="F579" s="668"/>
      <c r="G579" s="668"/>
      <c r="H579" s="668"/>
      <c r="I579" s="668"/>
      <c r="J579" s="668">
        <v>3</v>
      </c>
      <c r="K579" s="668">
        <v>23376.06</v>
      </c>
      <c r="L579" s="668"/>
      <c r="M579" s="668">
        <v>7792.02</v>
      </c>
      <c r="N579" s="668">
        <v>2</v>
      </c>
      <c r="O579" s="668">
        <v>15584.04</v>
      </c>
      <c r="P579" s="681"/>
      <c r="Q579" s="669">
        <v>7792.02</v>
      </c>
    </row>
    <row r="580" spans="1:17" ht="14.4" customHeight="1" x14ac:dyDescent="0.3">
      <c r="A580" s="664" t="s">
        <v>548</v>
      </c>
      <c r="B580" s="665" t="s">
        <v>5688</v>
      </c>
      <c r="C580" s="665" t="s">
        <v>5542</v>
      </c>
      <c r="D580" s="665" t="s">
        <v>6483</v>
      </c>
      <c r="E580" s="665" t="s">
        <v>6484</v>
      </c>
      <c r="F580" s="668">
        <v>1</v>
      </c>
      <c r="G580" s="668">
        <v>8493</v>
      </c>
      <c r="H580" s="668">
        <v>1</v>
      </c>
      <c r="I580" s="668">
        <v>8493</v>
      </c>
      <c r="J580" s="668"/>
      <c r="K580" s="668"/>
      <c r="L580" s="668"/>
      <c r="M580" s="668"/>
      <c r="N580" s="668"/>
      <c r="O580" s="668"/>
      <c r="P580" s="681"/>
      <c r="Q580" s="669"/>
    </row>
    <row r="581" spans="1:17" ht="14.4" customHeight="1" x14ac:dyDescent="0.3">
      <c r="A581" s="664" t="s">
        <v>548</v>
      </c>
      <c r="B581" s="665" t="s">
        <v>5688</v>
      </c>
      <c r="C581" s="665" t="s">
        <v>5542</v>
      </c>
      <c r="D581" s="665" t="s">
        <v>6485</v>
      </c>
      <c r="E581" s="665" t="s">
        <v>6486</v>
      </c>
      <c r="F581" s="668"/>
      <c r="G581" s="668"/>
      <c r="H581" s="668"/>
      <c r="I581" s="668"/>
      <c r="J581" s="668">
        <v>2</v>
      </c>
      <c r="K581" s="668">
        <v>13954.24</v>
      </c>
      <c r="L581" s="668"/>
      <c r="M581" s="668">
        <v>6977.12</v>
      </c>
      <c r="N581" s="668">
        <v>1</v>
      </c>
      <c r="O581" s="668">
        <v>6977.12</v>
      </c>
      <c r="P581" s="681"/>
      <c r="Q581" s="669">
        <v>6977.12</v>
      </c>
    </row>
    <row r="582" spans="1:17" ht="14.4" customHeight="1" x14ac:dyDescent="0.3">
      <c r="A582" s="664" t="s">
        <v>548</v>
      </c>
      <c r="B582" s="665" t="s">
        <v>5688</v>
      </c>
      <c r="C582" s="665" t="s">
        <v>5542</v>
      </c>
      <c r="D582" s="665" t="s">
        <v>6487</v>
      </c>
      <c r="E582" s="665" t="s">
        <v>6082</v>
      </c>
      <c r="F582" s="668"/>
      <c r="G582" s="668"/>
      <c r="H582" s="668"/>
      <c r="I582" s="668"/>
      <c r="J582" s="668">
        <v>3</v>
      </c>
      <c r="K582" s="668">
        <v>1778.4</v>
      </c>
      <c r="L582" s="668"/>
      <c r="M582" s="668">
        <v>592.80000000000007</v>
      </c>
      <c r="N582" s="668"/>
      <c r="O582" s="668"/>
      <c r="P582" s="681"/>
      <c r="Q582" s="669"/>
    </row>
    <row r="583" spans="1:17" ht="14.4" customHeight="1" x14ac:dyDescent="0.3">
      <c r="A583" s="664" t="s">
        <v>548</v>
      </c>
      <c r="B583" s="665" t="s">
        <v>5688</v>
      </c>
      <c r="C583" s="665" t="s">
        <v>5542</v>
      </c>
      <c r="D583" s="665" t="s">
        <v>6488</v>
      </c>
      <c r="E583" s="665" t="s">
        <v>6489</v>
      </c>
      <c r="F583" s="668"/>
      <c r="G583" s="668"/>
      <c r="H583" s="668"/>
      <c r="I583" s="668"/>
      <c r="J583" s="668">
        <v>1</v>
      </c>
      <c r="K583" s="668">
        <v>7940.7</v>
      </c>
      <c r="L583" s="668"/>
      <c r="M583" s="668">
        <v>7940.7</v>
      </c>
      <c r="N583" s="668"/>
      <c r="O583" s="668"/>
      <c r="P583" s="681"/>
      <c r="Q583" s="669"/>
    </row>
    <row r="584" spans="1:17" ht="14.4" customHeight="1" x14ac:dyDescent="0.3">
      <c r="A584" s="664" t="s">
        <v>548</v>
      </c>
      <c r="B584" s="665" t="s">
        <v>5688</v>
      </c>
      <c r="C584" s="665" t="s">
        <v>5542</v>
      </c>
      <c r="D584" s="665" t="s">
        <v>5739</v>
      </c>
      <c r="E584" s="665" t="s">
        <v>5740</v>
      </c>
      <c r="F584" s="668"/>
      <c r="G584" s="668"/>
      <c r="H584" s="668"/>
      <c r="I584" s="668"/>
      <c r="J584" s="668"/>
      <c r="K584" s="668"/>
      <c r="L584" s="668"/>
      <c r="M584" s="668"/>
      <c r="N584" s="668">
        <v>6</v>
      </c>
      <c r="O584" s="668">
        <v>402</v>
      </c>
      <c r="P584" s="681"/>
      <c r="Q584" s="669">
        <v>67</v>
      </c>
    </row>
    <row r="585" spans="1:17" ht="14.4" customHeight="1" x14ac:dyDescent="0.3">
      <c r="A585" s="664" t="s">
        <v>548</v>
      </c>
      <c r="B585" s="665" t="s">
        <v>5688</v>
      </c>
      <c r="C585" s="665" t="s">
        <v>5542</v>
      </c>
      <c r="D585" s="665" t="s">
        <v>6490</v>
      </c>
      <c r="E585" s="665" t="s">
        <v>6491</v>
      </c>
      <c r="F585" s="668"/>
      <c r="G585" s="668"/>
      <c r="H585" s="668"/>
      <c r="I585" s="668"/>
      <c r="J585" s="668"/>
      <c r="K585" s="668"/>
      <c r="L585" s="668"/>
      <c r="M585" s="668"/>
      <c r="N585" s="668">
        <v>1</v>
      </c>
      <c r="O585" s="668">
        <v>9185.2900000000009</v>
      </c>
      <c r="P585" s="681"/>
      <c r="Q585" s="669">
        <v>9185.2900000000009</v>
      </c>
    </row>
    <row r="586" spans="1:17" ht="14.4" customHeight="1" x14ac:dyDescent="0.3">
      <c r="A586" s="664" t="s">
        <v>548</v>
      </c>
      <c r="B586" s="665" t="s">
        <v>5688</v>
      </c>
      <c r="C586" s="665" t="s">
        <v>5542</v>
      </c>
      <c r="D586" s="665" t="s">
        <v>6492</v>
      </c>
      <c r="E586" s="665" t="s">
        <v>6493</v>
      </c>
      <c r="F586" s="668"/>
      <c r="G586" s="668"/>
      <c r="H586" s="668"/>
      <c r="I586" s="668"/>
      <c r="J586" s="668">
        <v>3</v>
      </c>
      <c r="K586" s="668">
        <v>16388.939999999999</v>
      </c>
      <c r="L586" s="668"/>
      <c r="M586" s="668">
        <v>5462.98</v>
      </c>
      <c r="N586" s="668"/>
      <c r="O586" s="668"/>
      <c r="P586" s="681"/>
      <c r="Q586" s="669"/>
    </row>
    <row r="587" spans="1:17" ht="14.4" customHeight="1" x14ac:dyDescent="0.3">
      <c r="A587" s="664" t="s">
        <v>548</v>
      </c>
      <c r="B587" s="665" t="s">
        <v>5688</v>
      </c>
      <c r="C587" s="665" t="s">
        <v>5542</v>
      </c>
      <c r="D587" s="665" t="s">
        <v>6494</v>
      </c>
      <c r="E587" s="665" t="s">
        <v>5960</v>
      </c>
      <c r="F587" s="668"/>
      <c r="G587" s="668"/>
      <c r="H587" s="668"/>
      <c r="I587" s="668"/>
      <c r="J587" s="668"/>
      <c r="K587" s="668"/>
      <c r="L587" s="668"/>
      <c r="M587" s="668"/>
      <c r="N587" s="668">
        <v>2</v>
      </c>
      <c r="O587" s="668">
        <v>24524.5</v>
      </c>
      <c r="P587" s="681"/>
      <c r="Q587" s="669">
        <v>12262.25</v>
      </c>
    </row>
    <row r="588" spans="1:17" ht="14.4" customHeight="1" x14ac:dyDescent="0.3">
      <c r="A588" s="664" t="s">
        <v>548</v>
      </c>
      <c r="B588" s="665" t="s">
        <v>5688</v>
      </c>
      <c r="C588" s="665" t="s">
        <v>5542</v>
      </c>
      <c r="D588" s="665" t="s">
        <v>6495</v>
      </c>
      <c r="E588" s="665" t="s">
        <v>6423</v>
      </c>
      <c r="F588" s="668"/>
      <c r="G588" s="668"/>
      <c r="H588" s="668"/>
      <c r="I588" s="668"/>
      <c r="J588" s="668"/>
      <c r="K588" s="668"/>
      <c r="L588" s="668"/>
      <c r="M588" s="668"/>
      <c r="N588" s="668">
        <v>1</v>
      </c>
      <c r="O588" s="668">
        <v>17120.98</v>
      </c>
      <c r="P588" s="681"/>
      <c r="Q588" s="669">
        <v>17120.98</v>
      </c>
    </row>
    <row r="589" spans="1:17" ht="14.4" customHeight="1" x14ac:dyDescent="0.3">
      <c r="A589" s="664" t="s">
        <v>548</v>
      </c>
      <c r="B589" s="665" t="s">
        <v>5688</v>
      </c>
      <c r="C589" s="665" t="s">
        <v>5542</v>
      </c>
      <c r="D589" s="665" t="s">
        <v>6496</v>
      </c>
      <c r="E589" s="665" t="s">
        <v>5732</v>
      </c>
      <c r="F589" s="668"/>
      <c r="G589" s="668"/>
      <c r="H589" s="668"/>
      <c r="I589" s="668"/>
      <c r="J589" s="668"/>
      <c r="K589" s="668"/>
      <c r="L589" s="668"/>
      <c r="M589" s="668"/>
      <c r="N589" s="668">
        <v>1</v>
      </c>
      <c r="O589" s="668">
        <v>1916.24</v>
      </c>
      <c r="P589" s="681"/>
      <c r="Q589" s="669">
        <v>1916.24</v>
      </c>
    </row>
    <row r="590" spans="1:17" ht="14.4" customHeight="1" x14ac:dyDescent="0.3">
      <c r="A590" s="664" t="s">
        <v>548</v>
      </c>
      <c r="B590" s="665" t="s">
        <v>5688</v>
      </c>
      <c r="C590" s="665" t="s">
        <v>5542</v>
      </c>
      <c r="D590" s="665" t="s">
        <v>6497</v>
      </c>
      <c r="E590" s="665" t="s">
        <v>6498</v>
      </c>
      <c r="F590" s="668"/>
      <c r="G590" s="668"/>
      <c r="H590" s="668"/>
      <c r="I590" s="668"/>
      <c r="J590" s="668">
        <v>1</v>
      </c>
      <c r="K590" s="668">
        <v>478.28</v>
      </c>
      <c r="L590" s="668"/>
      <c r="M590" s="668">
        <v>478.28</v>
      </c>
      <c r="N590" s="668"/>
      <c r="O590" s="668"/>
      <c r="P590" s="681"/>
      <c r="Q590" s="669"/>
    </row>
    <row r="591" spans="1:17" ht="14.4" customHeight="1" x14ac:dyDescent="0.3">
      <c r="A591" s="664" t="s">
        <v>548</v>
      </c>
      <c r="B591" s="665" t="s">
        <v>5688</v>
      </c>
      <c r="C591" s="665" t="s">
        <v>5542</v>
      </c>
      <c r="D591" s="665" t="s">
        <v>6499</v>
      </c>
      <c r="E591" s="665" t="s">
        <v>6500</v>
      </c>
      <c r="F591" s="668"/>
      <c r="G591" s="668"/>
      <c r="H591" s="668"/>
      <c r="I591" s="668"/>
      <c r="J591" s="668"/>
      <c r="K591" s="668"/>
      <c r="L591" s="668"/>
      <c r="M591" s="668"/>
      <c r="N591" s="668">
        <v>1</v>
      </c>
      <c r="O591" s="668">
        <v>3784.8</v>
      </c>
      <c r="P591" s="681"/>
      <c r="Q591" s="669">
        <v>3784.8</v>
      </c>
    </row>
    <row r="592" spans="1:17" ht="14.4" customHeight="1" x14ac:dyDescent="0.3">
      <c r="A592" s="664" t="s">
        <v>548</v>
      </c>
      <c r="B592" s="665" t="s">
        <v>5688</v>
      </c>
      <c r="C592" s="665" t="s">
        <v>5542</v>
      </c>
      <c r="D592" s="665" t="s">
        <v>6501</v>
      </c>
      <c r="E592" s="665" t="s">
        <v>6322</v>
      </c>
      <c r="F592" s="668"/>
      <c r="G592" s="668"/>
      <c r="H592" s="668"/>
      <c r="I592" s="668"/>
      <c r="J592" s="668"/>
      <c r="K592" s="668"/>
      <c r="L592" s="668"/>
      <c r="M592" s="668"/>
      <c r="N592" s="668">
        <v>1</v>
      </c>
      <c r="O592" s="668">
        <v>376.2</v>
      </c>
      <c r="P592" s="681"/>
      <c r="Q592" s="669">
        <v>376.2</v>
      </c>
    </row>
    <row r="593" spans="1:17" ht="14.4" customHeight="1" x14ac:dyDescent="0.3">
      <c r="A593" s="664" t="s">
        <v>548</v>
      </c>
      <c r="B593" s="665" t="s">
        <v>5688</v>
      </c>
      <c r="C593" s="665" t="s">
        <v>5542</v>
      </c>
      <c r="D593" s="665" t="s">
        <v>6502</v>
      </c>
      <c r="E593" s="665" t="s">
        <v>6503</v>
      </c>
      <c r="F593" s="668"/>
      <c r="G593" s="668"/>
      <c r="H593" s="668"/>
      <c r="I593" s="668"/>
      <c r="J593" s="668">
        <v>1</v>
      </c>
      <c r="K593" s="668">
        <v>301.58</v>
      </c>
      <c r="L593" s="668"/>
      <c r="M593" s="668">
        <v>301.58</v>
      </c>
      <c r="N593" s="668">
        <v>1</v>
      </c>
      <c r="O593" s="668">
        <v>301.58</v>
      </c>
      <c r="P593" s="681"/>
      <c r="Q593" s="669">
        <v>301.58</v>
      </c>
    </row>
    <row r="594" spans="1:17" ht="14.4" customHeight="1" x14ac:dyDescent="0.3">
      <c r="A594" s="664" t="s">
        <v>548</v>
      </c>
      <c r="B594" s="665" t="s">
        <v>5688</v>
      </c>
      <c r="C594" s="665" t="s">
        <v>5542</v>
      </c>
      <c r="D594" s="665" t="s">
        <v>6504</v>
      </c>
      <c r="E594" s="665" t="s">
        <v>6505</v>
      </c>
      <c r="F594" s="668"/>
      <c r="G594" s="668"/>
      <c r="H594" s="668"/>
      <c r="I594" s="668"/>
      <c r="J594" s="668"/>
      <c r="K594" s="668"/>
      <c r="L594" s="668"/>
      <c r="M594" s="668"/>
      <c r="N594" s="668">
        <v>2</v>
      </c>
      <c r="O594" s="668">
        <v>15504</v>
      </c>
      <c r="P594" s="681"/>
      <c r="Q594" s="669">
        <v>7752</v>
      </c>
    </row>
    <row r="595" spans="1:17" ht="14.4" customHeight="1" x14ac:dyDescent="0.3">
      <c r="A595" s="664" t="s">
        <v>548</v>
      </c>
      <c r="B595" s="665" t="s">
        <v>5688</v>
      </c>
      <c r="C595" s="665" t="s">
        <v>5542</v>
      </c>
      <c r="D595" s="665" t="s">
        <v>6506</v>
      </c>
      <c r="E595" s="665" t="s">
        <v>6507</v>
      </c>
      <c r="F595" s="668"/>
      <c r="G595" s="668"/>
      <c r="H595" s="668"/>
      <c r="I595" s="668"/>
      <c r="J595" s="668"/>
      <c r="K595" s="668"/>
      <c r="L595" s="668"/>
      <c r="M595" s="668"/>
      <c r="N595" s="668">
        <v>1</v>
      </c>
      <c r="O595" s="668">
        <v>2007.44</v>
      </c>
      <c r="P595" s="681"/>
      <c r="Q595" s="669">
        <v>2007.44</v>
      </c>
    </row>
    <row r="596" spans="1:17" ht="14.4" customHeight="1" x14ac:dyDescent="0.3">
      <c r="A596" s="664" t="s">
        <v>548</v>
      </c>
      <c r="B596" s="665" t="s">
        <v>5688</v>
      </c>
      <c r="C596" s="665" t="s">
        <v>5542</v>
      </c>
      <c r="D596" s="665" t="s">
        <v>6508</v>
      </c>
      <c r="E596" s="665" t="s">
        <v>6360</v>
      </c>
      <c r="F596" s="668">
        <v>1</v>
      </c>
      <c r="G596" s="668">
        <v>8946.2999999999993</v>
      </c>
      <c r="H596" s="668">
        <v>1</v>
      </c>
      <c r="I596" s="668">
        <v>8946.2999999999993</v>
      </c>
      <c r="J596" s="668"/>
      <c r="K596" s="668"/>
      <c r="L596" s="668"/>
      <c r="M596" s="668"/>
      <c r="N596" s="668"/>
      <c r="O596" s="668"/>
      <c r="P596" s="681"/>
      <c r="Q596" s="669"/>
    </row>
    <row r="597" spans="1:17" ht="14.4" customHeight="1" x14ac:dyDescent="0.3">
      <c r="A597" s="664" t="s">
        <v>548</v>
      </c>
      <c r="B597" s="665" t="s">
        <v>5688</v>
      </c>
      <c r="C597" s="665" t="s">
        <v>5542</v>
      </c>
      <c r="D597" s="665" t="s">
        <v>6509</v>
      </c>
      <c r="E597" s="665" t="s">
        <v>6510</v>
      </c>
      <c r="F597" s="668"/>
      <c r="G597" s="668"/>
      <c r="H597" s="668"/>
      <c r="I597" s="668"/>
      <c r="J597" s="668"/>
      <c r="K597" s="668"/>
      <c r="L597" s="668"/>
      <c r="M597" s="668"/>
      <c r="N597" s="668">
        <v>2</v>
      </c>
      <c r="O597" s="668">
        <v>24563.9</v>
      </c>
      <c r="P597" s="681"/>
      <c r="Q597" s="669">
        <v>12281.95</v>
      </c>
    </row>
    <row r="598" spans="1:17" ht="14.4" customHeight="1" x14ac:dyDescent="0.3">
      <c r="A598" s="664" t="s">
        <v>548</v>
      </c>
      <c r="B598" s="665" t="s">
        <v>5688</v>
      </c>
      <c r="C598" s="665" t="s">
        <v>5542</v>
      </c>
      <c r="D598" s="665" t="s">
        <v>6511</v>
      </c>
      <c r="E598" s="665" t="s">
        <v>6118</v>
      </c>
      <c r="F598" s="668">
        <v>1</v>
      </c>
      <c r="G598" s="668">
        <v>11790.71</v>
      </c>
      <c r="H598" s="668">
        <v>1</v>
      </c>
      <c r="I598" s="668">
        <v>11790.71</v>
      </c>
      <c r="J598" s="668"/>
      <c r="K598" s="668"/>
      <c r="L598" s="668"/>
      <c r="M598" s="668"/>
      <c r="N598" s="668"/>
      <c r="O598" s="668"/>
      <c r="P598" s="681"/>
      <c r="Q598" s="669"/>
    </row>
    <row r="599" spans="1:17" ht="14.4" customHeight="1" x14ac:dyDescent="0.3">
      <c r="A599" s="664" t="s">
        <v>548</v>
      </c>
      <c r="B599" s="665" t="s">
        <v>5688</v>
      </c>
      <c r="C599" s="665" t="s">
        <v>5542</v>
      </c>
      <c r="D599" s="665" t="s">
        <v>6512</v>
      </c>
      <c r="E599" s="665" t="s">
        <v>6211</v>
      </c>
      <c r="F599" s="668"/>
      <c r="G599" s="668"/>
      <c r="H599" s="668"/>
      <c r="I599" s="668"/>
      <c r="J599" s="668"/>
      <c r="K599" s="668"/>
      <c r="L599" s="668"/>
      <c r="M599" s="668"/>
      <c r="N599" s="668">
        <v>1</v>
      </c>
      <c r="O599" s="668">
        <v>5181.82</v>
      </c>
      <c r="P599" s="681"/>
      <c r="Q599" s="669">
        <v>5181.82</v>
      </c>
    </row>
    <row r="600" spans="1:17" ht="14.4" customHeight="1" x14ac:dyDescent="0.3">
      <c r="A600" s="664" t="s">
        <v>548</v>
      </c>
      <c r="B600" s="665" t="s">
        <v>5688</v>
      </c>
      <c r="C600" s="665" t="s">
        <v>5542</v>
      </c>
      <c r="D600" s="665" t="s">
        <v>6513</v>
      </c>
      <c r="E600" s="665" t="s">
        <v>6514</v>
      </c>
      <c r="F600" s="668"/>
      <c r="G600" s="668"/>
      <c r="H600" s="668"/>
      <c r="I600" s="668"/>
      <c r="J600" s="668"/>
      <c r="K600" s="668"/>
      <c r="L600" s="668"/>
      <c r="M600" s="668"/>
      <c r="N600" s="668">
        <v>1</v>
      </c>
      <c r="O600" s="668">
        <v>8390.4</v>
      </c>
      <c r="P600" s="681"/>
      <c r="Q600" s="669">
        <v>8390.4</v>
      </c>
    </row>
    <row r="601" spans="1:17" ht="14.4" customHeight="1" x14ac:dyDescent="0.3">
      <c r="A601" s="664" t="s">
        <v>548</v>
      </c>
      <c r="B601" s="665" t="s">
        <v>5688</v>
      </c>
      <c r="C601" s="665" t="s">
        <v>5542</v>
      </c>
      <c r="D601" s="665" t="s">
        <v>6515</v>
      </c>
      <c r="E601" s="665" t="s">
        <v>6516</v>
      </c>
      <c r="F601" s="668"/>
      <c r="G601" s="668"/>
      <c r="H601" s="668"/>
      <c r="I601" s="668"/>
      <c r="J601" s="668"/>
      <c r="K601" s="668"/>
      <c r="L601" s="668"/>
      <c r="M601" s="668"/>
      <c r="N601" s="668">
        <v>1</v>
      </c>
      <c r="O601" s="668">
        <v>1696.53</v>
      </c>
      <c r="P601" s="681"/>
      <c r="Q601" s="669">
        <v>1696.53</v>
      </c>
    </row>
    <row r="602" spans="1:17" ht="14.4" customHeight="1" x14ac:dyDescent="0.3">
      <c r="A602" s="664" t="s">
        <v>548</v>
      </c>
      <c r="B602" s="665" t="s">
        <v>5688</v>
      </c>
      <c r="C602" s="665" t="s">
        <v>5542</v>
      </c>
      <c r="D602" s="665" t="s">
        <v>6517</v>
      </c>
      <c r="E602" s="665" t="s">
        <v>6518</v>
      </c>
      <c r="F602" s="668"/>
      <c r="G602" s="668"/>
      <c r="H602" s="668"/>
      <c r="I602" s="668"/>
      <c r="J602" s="668"/>
      <c r="K602" s="668"/>
      <c r="L602" s="668"/>
      <c r="M602" s="668"/>
      <c r="N602" s="668">
        <v>1</v>
      </c>
      <c r="O602" s="668">
        <v>12224.95</v>
      </c>
      <c r="P602" s="681"/>
      <c r="Q602" s="669">
        <v>12224.95</v>
      </c>
    </row>
    <row r="603" spans="1:17" ht="14.4" customHeight="1" x14ac:dyDescent="0.3">
      <c r="A603" s="664" t="s">
        <v>548</v>
      </c>
      <c r="B603" s="665" t="s">
        <v>5688</v>
      </c>
      <c r="C603" s="665" t="s">
        <v>5542</v>
      </c>
      <c r="D603" s="665" t="s">
        <v>6519</v>
      </c>
      <c r="E603" s="665" t="s">
        <v>6498</v>
      </c>
      <c r="F603" s="668">
        <v>2</v>
      </c>
      <c r="G603" s="668">
        <v>847.96</v>
      </c>
      <c r="H603" s="668">
        <v>1</v>
      </c>
      <c r="I603" s="668">
        <v>423.98</v>
      </c>
      <c r="J603" s="668"/>
      <c r="K603" s="668"/>
      <c r="L603" s="668"/>
      <c r="M603" s="668"/>
      <c r="N603" s="668">
        <v>0.1</v>
      </c>
      <c r="O603" s="668">
        <v>42.39</v>
      </c>
      <c r="P603" s="681">
        <v>4.9990565592716633E-2</v>
      </c>
      <c r="Q603" s="669">
        <v>423.9</v>
      </c>
    </row>
    <row r="604" spans="1:17" ht="14.4" customHeight="1" x14ac:dyDescent="0.3">
      <c r="A604" s="664" t="s">
        <v>548</v>
      </c>
      <c r="B604" s="665" t="s">
        <v>5688</v>
      </c>
      <c r="C604" s="665" t="s">
        <v>5542</v>
      </c>
      <c r="D604" s="665" t="s">
        <v>6520</v>
      </c>
      <c r="E604" s="665" t="s">
        <v>6521</v>
      </c>
      <c r="F604" s="668"/>
      <c r="G604" s="668"/>
      <c r="H604" s="668"/>
      <c r="I604" s="668"/>
      <c r="J604" s="668"/>
      <c r="K604" s="668"/>
      <c r="L604" s="668"/>
      <c r="M604" s="668"/>
      <c r="N604" s="668">
        <v>5</v>
      </c>
      <c r="O604" s="668">
        <v>3192</v>
      </c>
      <c r="P604" s="681"/>
      <c r="Q604" s="669">
        <v>638.4</v>
      </c>
    </row>
    <row r="605" spans="1:17" ht="14.4" customHeight="1" x14ac:dyDescent="0.3">
      <c r="A605" s="664" t="s">
        <v>548</v>
      </c>
      <c r="B605" s="665" t="s">
        <v>5688</v>
      </c>
      <c r="C605" s="665" t="s">
        <v>5542</v>
      </c>
      <c r="D605" s="665" t="s">
        <v>6522</v>
      </c>
      <c r="E605" s="665" t="s">
        <v>6467</v>
      </c>
      <c r="F605" s="668"/>
      <c r="G605" s="668"/>
      <c r="H605" s="668"/>
      <c r="I605" s="668"/>
      <c r="J605" s="668"/>
      <c r="K605" s="668"/>
      <c r="L605" s="668"/>
      <c r="M605" s="668"/>
      <c r="N605" s="668">
        <v>1</v>
      </c>
      <c r="O605" s="668">
        <v>321.39999999999998</v>
      </c>
      <c r="P605" s="681"/>
      <c r="Q605" s="669">
        <v>321.39999999999998</v>
      </c>
    </row>
    <row r="606" spans="1:17" ht="14.4" customHeight="1" x14ac:dyDescent="0.3">
      <c r="A606" s="664" t="s">
        <v>548</v>
      </c>
      <c r="B606" s="665" t="s">
        <v>5688</v>
      </c>
      <c r="C606" s="665" t="s">
        <v>5542</v>
      </c>
      <c r="D606" s="665" t="s">
        <v>6523</v>
      </c>
      <c r="E606" s="665" t="s">
        <v>6524</v>
      </c>
      <c r="F606" s="668"/>
      <c r="G606" s="668"/>
      <c r="H606" s="668"/>
      <c r="I606" s="668"/>
      <c r="J606" s="668">
        <v>0.1</v>
      </c>
      <c r="K606" s="668">
        <v>840.74</v>
      </c>
      <c r="L606" s="668"/>
      <c r="M606" s="668">
        <v>8407.4</v>
      </c>
      <c r="N606" s="668"/>
      <c r="O606" s="668"/>
      <c r="P606" s="681"/>
      <c r="Q606" s="669"/>
    </row>
    <row r="607" spans="1:17" ht="14.4" customHeight="1" x14ac:dyDescent="0.3">
      <c r="A607" s="664" t="s">
        <v>548</v>
      </c>
      <c r="B607" s="665" t="s">
        <v>5688</v>
      </c>
      <c r="C607" s="665" t="s">
        <v>5542</v>
      </c>
      <c r="D607" s="665" t="s">
        <v>6525</v>
      </c>
      <c r="E607" s="665" t="s">
        <v>6526</v>
      </c>
      <c r="F607" s="668"/>
      <c r="G607" s="668"/>
      <c r="H607" s="668"/>
      <c r="I607" s="668"/>
      <c r="J607" s="668"/>
      <c r="K607" s="668"/>
      <c r="L607" s="668"/>
      <c r="M607" s="668"/>
      <c r="N607" s="668">
        <v>1</v>
      </c>
      <c r="O607" s="668">
        <v>4588.5</v>
      </c>
      <c r="P607" s="681"/>
      <c r="Q607" s="669">
        <v>4588.5</v>
      </c>
    </row>
    <row r="608" spans="1:17" ht="14.4" customHeight="1" x14ac:dyDescent="0.3">
      <c r="A608" s="664" t="s">
        <v>548</v>
      </c>
      <c r="B608" s="665" t="s">
        <v>5688</v>
      </c>
      <c r="C608" s="665" t="s">
        <v>5542</v>
      </c>
      <c r="D608" s="665" t="s">
        <v>6527</v>
      </c>
      <c r="E608" s="665" t="s">
        <v>6528</v>
      </c>
      <c r="F608" s="668"/>
      <c r="G608" s="668"/>
      <c r="H608" s="668"/>
      <c r="I608" s="668"/>
      <c r="J608" s="668">
        <v>2</v>
      </c>
      <c r="K608" s="668">
        <v>5046</v>
      </c>
      <c r="L608" s="668"/>
      <c r="M608" s="668">
        <v>2523</v>
      </c>
      <c r="N608" s="668"/>
      <c r="O608" s="668"/>
      <c r="P608" s="681"/>
      <c r="Q608" s="669"/>
    </row>
    <row r="609" spans="1:17" ht="14.4" customHeight="1" x14ac:dyDescent="0.3">
      <c r="A609" s="664" t="s">
        <v>548</v>
      </c>
      <c r="B609" s="665" t="s">
        <v>5688</v>
      </c>
      <c r="C609" s="665" t="s">
        <v>5542</v>
      </c>
      <c r="D609" s="665" t="s">
        <v>6529</v>
      </c>
      <c r="E609" s="665" t="s">
        <v>6530</v>
      </c>
      <c r="F609" s="668">
        <v>1</v>
      </c>
      <c r="G609" s="668">
        <v>2811.65</v>
      </c>
      <c r="H609" s="668">
        <v>1</v>
      </c>
      <c r="I609" s="668">
        <v>2811.65</v>
      </c>
      <c r="J609" s="668">
        <v>1</v>
      </c>
      <c r="K609" s="668">
        <v>2811.65</v>
      </c>
      <c r="L609" s="668">
        <v>1</v>
      </c>
      <c r="M609" s="668">
        <v>2811.65</v>
      </c>
      <c r="N609" s="668"/>
      <c r="O609" s="668"/>
      <c r="P609" s="681"/>
      <c r="Q609" s="669"/>
    </row>
    <row r="610" spans="1:17" ht="14.4" customHeight="1" x14ac:dyDescent="0.3">
      <c r="A610" s="664" t="s">
        <v>548</v>
      </c>
      <c r="B610" s="665" t="s">
        <v>5688</v>
      </c>
      <c r="C610" s="665" t="s">
        <v>5542</v>
      </c>
      <c r="D610" s="665" t="s">
        <v>6531</v>
      </c>
      <c r="E610" s="665" t="s">
        <v>6532</v>
      </c>
      <c r="F610" s="668"/>
      <c r="G610" s="668"/>
      <c r="H610" s="668"/>
      <c r="I610" s="668"/>
      <c r="J610" s="668"/>
      <c r="K610" s="668"/>
      <c r="L610" s="668"/>
      <c r="M610" s="668"/>
      <c r="N610" s="668">
        <v>1</v>
      </c>
      <c r="O610" s="668">
        <v>4588.5</v>
      </c>
      <c r="P610" s="681"/>
      <c r="Q610" s="669">
        <v>4588.5</v>
      </c>
    </row>
    <row r="611" spans="1:17" ht="14.4" customHeight="1" x14ac:dyDescent="0.3">
      <c r="A611" s="664" t="s">
        <v>548</v>
      </c>
      <c r="B611" s="665" t="s">
        <v>5688</v>
      </c>
      <c r="C611" s="665" t="s">
        <v>5542</v>
      </c>
      <c r="D611" s="665" t="s">
        <v>6533</v>
      </c>
      <c r="E611" s="665" t="s">
        <v>6534</v>
      </c>
      <c r="F611" s="668"/>
      <c r="G611" s="668"/>
      <c r="H611" s="668"/>
      <c r="I611" s="668"/>
      <c r="J611" s="668"/>
      <c r="K611" s="668"/>
      <c r="L611" s="668"/>
      <c r="M611" s="668"/>
      <c r="N611" s="668">
        <v>1</v>
      </c>
      <c r="O611" s="668">
        <v>10170.870000000001</v>
      </c>
      <c r="P611" s="681"/>
      <c r="Q611" s="669">
        <v>10170.870000000001</v>
      </c>
    </row>
    <row r="612" spans="1:17" ht="14.4" customHeight="1" x14ac:dyDescent="0.3">
      <c r="A612" s="664" t="s">
        <v>548</v>
      </c>
      <c r="B612" s="665" t="s">
        <v>5688</v>
      </c>
      <c r="C612" s="665" t="s">
        <v>5542</v>
      </c>
      <c r="D612" s="665" t="s">
        <v>6535</v>
      </c>
      <c r="E612" s="665" t="s">
        <v>6536</v>
      </c>
      <c r="F612" s="668"/>
      <c r="G612" s="668"/>
      <c r="H612" s="668"/>
      <c r="I612" s="668"/>
      <c r="J612" s="668">
        <v>1</v>
      </c>
      <c r="K612" s="668">
        <v>32510.52</v>
      </c>
      <c r="L612" s="668"/>
      <c r="M612" s="668">
        <v>32510.52</v>
      </c>
      <c r="N612" s="668"/>
      <c r="O612" s="668"/>
      <c r="P612" s="681"/>
      <c r="Q612" s="669"/>
    </row>
    <row r="613" spans="1:17" ht="14.4" customHeight="1" x14ac:dyDescent="0.3">
      <c r="A613" s="664" t="s">
        <v>548</v>
      </c>
      <c r="B613" s="665" t="s">
        <v>5688</v>
      </c>
      <c r="C613" s="665" t="s">
        <v>5542</v>
      </c>
      <c r="D613" s="665" t="s">
        <v>6537</v>
      </c>
      <c r="E613" s="665" t="s">
        <v>6538</v>
      </c>
      <c r="F613" s="668"/>
      <c r="G613" s="668"/>
      <c r="H613" s="668"/>
      <c r="I613" s="668"/>
      <c r="J613" s="668"/>
      <c r="K613" s="668"/>
      <c r="L613" s="668"/>
      <c r="M613" s="668"/>
      <c r="N613" s="668">
        <v>1</v>
      </c>
      <c r="O613" s="668">
        <v>4848.74</v>
      </c>
      <c r="P613" s="681"/>
      <c r="Q613" s="669">
        <v>4848.74</v>
      </c>
    </row>
    <row r="614" spans="1:17" ht="14.4" customHeight="1" x14ac:dyDescent="0.3">
      <c r="A614" s="664" t="s">
        <v>548</v>
      </c>
      <c r="B614" s="665" t="s">
        <v>5688</v>
      </c>
      <c r="C614" s="665" t="s">
        <v>5542</v>
      </c>
      <c r="D614" s="665" t="s">
        <v>6539</v>
      </c>
      <c r="E614" s="665" t="s">
        <v>6540</v>
      </c>
      <c r="F614" s="668"/>
      <c r="G614" s="668"/>
      <c r="H614" s="668"/>
      <c r="I614" s="668"/>
      <c r="J614" s="668"/>
      <c r="K614" s="668"/>
      <c r="L614" s="668"/>
      <c r="M614" s="668"/>
      <c r="N614" s="668">
        <v>1</v>
      </c>
      <c r="O614" s="668">
        <v>5252.8</v>
      </c>
      <c r="P614" s="681"/>
      <c r="Q614" s="669">
        <v>5252.8</v>
      </c>
    </row>
    <row r="615" spans="1:17" ht="14.4" customHeight="1" x14ac:dyDescent="0.3">
      <c r="A615" s="664" t="s">
        <v>548</v>
      </c>
      <c r="B615" s="665" t="s">
        <v>5688</v>
      </c>
      <c r="C615" s="665" t="s">
        <v>5542</v>
      </c>
      <c r="D615" s="665" t="s">
        <v>6541</v>
      </c>
      <c r="E615" s="665" t="s">
        <v>6503</v>
      </c>
      <c r="F615" s="668"/>
      <c r="G615" s="668"/>
      <c r="H615" s="668"/>
      <c r="I615" s="668"/>
      <c r="J615" s="668">
        <v>1</v>
      </c>
      <c r="K615" s="668">
        <v>391.75</v>
      </c>
      <c r="L615" s="668"/>
      <c r="M615" s="668">
        <v>391.75</v>
      </c>
      <c r="N615" s="668"/>
      <c r="O615" s="668"/>
      <c r="P615" s="681"/>
      <c r="Q615" s="669"/>
    </row>
    <row r="616" spans="1:17" ht="14.4" customHeight="1" x14ac:dyDescent="0.3">
      <c r="A616" s="664" t="s">
        <v>548</v>
      </c>
      <c r="B616" s="665" t="s">
        <v>5688</v>
      </c>
      <c r="C616" s="665" t="s">
        <v>5542</v>
      </c>
      <c r="D616" s="665" t="s">
        <v>6542</v>
      </c>
      <c r="E616" s="665" t="s">
        <v>6543</v>
      </c>
      <c r="F616" s="668"/>
      <c r="G616" s="668"/>
      <c r="H616" s="668"/>
      <c r="I616" s="668"/>
      <c r="J616" s="668">
        <v>1</v>
      </c>
      <c r="K616" s="668">
        <v>12716.29</v>
      </c>
      <c r="L616" s="668"/>
      <c r="M616" s="668">
        <v>12716.29</v>
      </c>
      <c r="N616" s="668"/>
      <c r="O616" s="668"/>
      <c r="P616" s="681"/>
      <c r="Q616" s="669"/>
    </row>
    <row r="617" spans="1:17" ht="14.4" customHeight="1" x14ac:dyDescent="0.3">
      <c r="A617" s="664" t="s">
        <v>548</v>
      </c>
      <c r="B617" s="665" t="s">
        <v>5688</v>
      </c>
      <c r="C617" s="665" t="s">
        <v>5542</v>
      </c>
      <c r="D617" s="665" t="s">
        <v>6544</v>
      </c>
      <c r="E617" s="665" t="s">
        <v>6545</v>
      </c>
      <c r="F617" s="668"/>
      <c r="G617" s="668"/>
      <c r="H617" s="668"/>
      <c r="I617" s="668"/>
      <c r="J617" s="668"/>
      <c r="K617" s="668"/>
      <c r="L617" s="668"/>
      <c r="M617" s="668"/>
      <c r="N617" s="668">
        <v>0.1</v>
      </c>
      <c r="O617" s="668">
        <v>840.74</v>
      </c>
      <c r="P617" s="681"/>
      <c r="Q617" s="669">
        <v>8407.4</v>
      </c>
    </row>
    <row r="618" spans="1:17" ht="14.4" customHeight="1" x14ac:dyDescent="0.3">
      <c r="A618" s="664" t="s">
        <v>548</v>
      </c>
      <c r="B618" s="665" t="s">
        <v>5688</v>
      </c>
      <c r="C618" s="665" t="s">
        <v>5547</v>
      </c>
      <c r="D618" s="665" t="s">
        <v>6546</v>
      </c>
      <c r="E618" s="665" t="s">
        <v>6547</v>
      </c>
      <c r="F618" s="668">
        <v>22</v>
      </c>
      <c r="G618" s="668">
        <v>4103</v>
      </c>
      <c r="H618" s="668">
        <v>1</v>
      </c>
      <c r="I618" s="668">
        <v>186.5</v>
      </c>
      <c r="J618" s="668">
        <v>23</v>
      </c>
      <c r="K618" s="668">
        <v>4345</v>
      </c>
      <c r="L618" s="668">
        <v>1.0589812332439679</v>
      </c>
      <c r="M618" s="668">
        <v>188.91304347826087</v>
      </c>
      <c r="N618" s="668">
        <v>31</v>
      </c>
      <c r="O618" s="668">
        <v>6039</v>
      </c>
      <c r="P618" s="681">
        <v>1.4718498659517427</v>
      </c>
      <c r="Q618" s="669">
        <v>194.80645161290323</v>
      </c>
    </row>
    <row r="619" spans="1:17" ht="14.4" customHeight="1" x14ac:dyDescent="0.3">
      <c r="A619" s="664" t="s">
        <v>548</v>
      </c>
      <c r="B619" s="665" t="s">
        <v>5688</v>
      </c>
      <c r="C619" s="665" t="s">
        <v>5547</v>
      </c>
      <c r="D619" s="665" t="s">
        <v>5793</v>
      </c>
      <c r="E619" s="665" t="s">
        <v>5794</v>
      </c>
      <c r="F619" s="668">
        <v>2</v>
      </c>
      <c r="G619" s="668">
        <v>3234</v>
      </c>
      <c r="H619" s="668">
        <v>1</v>
      </c>
      <c r="I619" s="668">
        <v>1617</v>
      </c>
      <c r="J619" s="668"/>
      <c r="K619" s="668"/>
      <c r="L619" s="668"/>
      <c r="M619" s="668"/>
      <c r="N619" s="668"/>
      <c r="O619" s="668"/>
      <c r="P619" s="681"/>
      <c r="Q619" s="669"/>
    </row>
    <row r="620" spans="1:17" ht="14.4" customHeight="1" x14ac:dyDescent="0.3">
      <c r="A620" s="664" t="s">
        <v>548</v>
      </c>
      <c r="B620" s="665" t="s">
        <v>5688</v>
      </c>
      <c r="C620" s="665" t="s">
        <v>5547</v>
      </c>
      <c r="D620" s="665" t="s">
        <v>5741</v>
      </c>
      <c r="E620" s="665" t="s">
        <v>5742</v>
      </c>
      <c r="F620" s="668">
        <v>77</v>
      </c>
      <c r="G620" s="668">
        <v>52857</v>
      </c>
      <c r="H620" s="668">
        <v>1</v>
      </c>
      <c r="I620" s="668">
        <v>686.4545454545455</v>
      </c>
      <c r="J620" s="668">
        <v>109</v>
      </c>
      <c r="K620" s="668">
        <v>75849</v>
      </c>
      <c r="L620" s="668">
        <v>1.4349849594188093</v>
      </c>
      <c r="M620" s="668">
        <v>695.86238532110087</v>
      </c>
      <c r="N620" s="668">
        <v>97</v>
      </c>
      <c r="O620" s="668">
        <v>68708</v>
      </c>
      <c r="P620" s="681">
        <v>1.2998845942826873</v>
      </c>
      <c r="Q620" s="669">
        <v>708.32989690721649</v>
      </c>
    </row>
    <row r="621" spans="1:17" ht="14.4" customHeight="1" x14ac:dyDescent="0.3">
      <c r="A621" s="664" t="s">
        <v>548</v>
      </c>
      <c r="B621" s="665" t="s">
        <v>5688</v>
      </c>
      <c r="C621" s="665" t="s">
        <v>5547</v>
      </c>
      <c r="D621" s="665" t="s">
        <v>5563</v>
      </c>
      <c r="E621" s="665" t="s">
        <v>5564</v>
      </c>
      <c r="F621" s="668">
        <v>19</v>
      </c>
      <c r="G621" s="668">
        <v>3268</v>
      </c>
      <c r="H621" s="668">
        <v>1</v>
      </c>
      <c r="I621" s="668">
        <v>172</v>
      </c>
      <c r="J621" s="668">
        <v>25</v>
      </c>
      <c r="K621" s="668">
        <v>5025</v>
      </c>
      <c r="L621" s="668">
        <v>1.5376376988984088</v>
      </c>
      <c r="M621" s="668">
        <v>201</v>
      </c>
      <c r="N621" s="668">
        <v>36</v>
      </c>
      <c r="O621" s="668">
        <v>7452</v>
      </c>
      <c r="P621" s="681">
        <v>2.2802937576499387</v>
      </c>
      <c r="Q621" s="669">
        <v>207</v>
      </c>
    </row>
    <row r="622" spans="1:17" ht="14.4" customHeight="1" x14ac:dyDescent="0.3">
      <c r="A622" s="664" t="s">
        <v>548</v>
      </c>
      <c r="B622" s="665" t="s">
        <v>5688</v>
      </c>
      <c r="C622" s="665" t="s">
        <v>5547</v>
      </c>
      <c r="D622" s="665" t="s">
        <v>5565</v>
      </c>
      <c r="E622" s="665" t="s">
        <v>5566</v>
      </c>
      <c r="F622" s="668">
        <v>85</v>
      </c>
      <c r="G622" s="668">
        <v>18856</v>
      </c>
      <c r="H622" s="668">
        <v>1</v>
      </c>
      <c r="I622" s="668">
        <v>221.83529411764707</v>
      </c>
      <c r="J622" s="668">
        <v>81</v>
      </c>
      <c r="K622" s="668">
        <v>24380</v>
      </c>
      <c r="L622" s="668">
        <v>1.2929571489181162</v>
      </c>
      <c r="M622" s="668">
        <v>300.98765432098764</v>
      </c>
      <c r="N622" s="668">
        <v>81</v>
      </c>
      <c r="O622" s="668">
        <v>25029</v>
      </c>
      <c r="P622" s="681">
        <v>1.3273759015697921</v>
      </c>
      <c r="Q622" s="669">
        <v>309</v>
      </c>
    </row>
    <row r="623" spans="1:17" ht="14.4" customHeight="1" x14ac:dyDescent="0.3">
      <c r="A623" s="664" t="s">
        <v>548</v>
      </c>
      <c r="B623" s="665" t="s">
        <v>5688</v>
      </c>
      <c r="C623" s="665" t="s">
        <v>5547</v>
      </c>
      <c r="D623" s="665" t="s">
        <v>5567</v>
      </c>
      <c r="E623" s="665" t="s">
        <v>5568</v>
      </c>
      <c r="F623" s="668">
        <v>13</v>
      </c>
      <c r="G623" s="668">
        <v>4920</v>
      </c>
      <c r="H623" s="668">
        <v>1</v>
      </c>
      <c r="I623" s="668">
        <v>378.46153846153845</v>
      </c>
      <c r="J623" s="668">
        <v>11</v>
      </c>
      <c r="K623" s="668">
        <v>5236</v>
      </c>
      <c r="L623" s="668">
        <v>1.0642276422764227</v>
      </c>
      <c r="M623" s="668">
        <v>476</v>
      </c>
      <c r="N623" s="668">
        <v>6</v>
      </c>
      <c r="O623" s="668">
        <v>2928</v>
      </c>
      <c r="P623" s="681">
        <v>0.59512195121951217</v>
      </c>
      <c r="Q623" s="669">
        <v>488</v>
      </c>
    </row>
    <row r="624" spans="1:17" ht="14.4" customHeight="1" x14ac:dyDescent="0.3">
      <c r="A624" s="664" t="s">
        <v>548</v>
      </c>
      <c r="B624" s="665" t="s">
        <v>5688</v>
      </c>
      <c r="C624" s="665" t="s">
        <v>5547</v>
      </c>
      <c r="D624" s="665" t="s">
        <v>5571</v>
      </c>
      <c r="E624" s="665" t="s">
        <v>5572</v>
      </c>
      <c r="F624" s="668">
        <v>93</v>
      </c>
      <c r="G624" s="668">
        <v>8579</v>
      </c>
      <c r="H624" s="668">
        <v>1</v>
      </c>
      <c r="I624" s="668">
        <v>92.247311827956992</v>
      </c>
      <c r="J624" s="668">
        <v>82</v>
      </c>
      <c r="K624" s="668">
        <v>7626</v>
      </c>
      <c r="L624" s="668">
        <v>0.88891479193379186</v>
      </c>
      <c r="M624" s="668">
        <v>93</v>
      </c>
      <c r="N624" s="668">
        <v>78</v>
      </c>
      <c r="O624" s="668">
        <v>7566</v>
      </c>
      <c r="P624" s="681">
        <v>0.88192096981000112</v>
      </c>
      <c r="Q624" s="669">
        <v>97</v>
      </c>
    </row>
    <row r="625" spans="1:17" ht="14.4" customHeight="1" x14ac:dyDescent="0.3">
      <c r="A625" s="664" t="s">
        <v>548</v>
      </c>
      <c r="B625" s="665" t="s">
        <v>5688</v>
      </c>
      <c r="C625" s="665" t="s">
        <v>5547</v>
      </c>
      <c r="D625" s="665" t="s">
        <v>5575</v>
      </c>
      <c r="E625" s="665" t="s">
        <v>5576</v>
      </c>
      <c r="F625" s="668">
        <v>10</v>
      </c>
      <c r="G625" s="668">
        <v>2262</v>
      </c>
      <c r="H625" s="668">
        <v>1</v>
      </c>
      <c r="I625" s="668">
        <v>226.2</v>
      </c>
      <c r="J625" s="668"/>
      <c r="K625" s="668"/>
      <c r="L625" s="668"/>
      <c r="M625" s="668"/>
      <c r="N625" s="668">
        <v>5</v>
      </c>
      <c r="O625" s="668">
        <v>1200</v>
      </c>
      <c r="P625" s="681">
        <v>0.5305039787798409</v>
      </c>
      <c r="Q625" s="669">
        <v>240</v>
      </c>
    </row>
    <row r="626" spans="1:17" ht="14.4" customHeight="1" x14ac:dyDescent="0.3">
      <c r="A626" s="664" t="s">
        <v>548</v>
      </c>
      <c r="B626" s="665" t="s">
        <v>5688</v>
      </c>
      <c r="C626" s="665" t="s">
        <v>5547</v>
      </c>
      <c r="D626" s="665" t="s">
        <v>6548</v>
      </c>
      <c r="E626" s="665" t="s">
        <v>6549</v>
      </c>
      <c r="F626" s="668">
        <v>5</v>
      </c>
      <c r="G626" s="668">
        <v>1896</v>
      </c>
      <c r="H626" s="668">
        <v>1</v>
      </c>
      <c r="I626" s="668">
        <v>379.2</v>
      </c>
      <c r="J626" s="668">
        <v>2</v>
      </c>
      <c r="K626" s="668">
        <v>764</v>
      </c>
      <c r="L626" s="668">
        <v>0.40295358649789031</v>
      </c>
      <c r="M626" s="668">
        <v>382</v>
      </c>
      <c r="N626" s="668">
        <v>4</v>
      </c>
      <c r="O626" s="668">
        <v>1596</v>
      </c>
      <c r="P626" s="681">
        <v>0.84177215189873422</v>
      </c>
      <c r="Q626" s="669">
        <v>399</v>
      </c>
    </row>
    <row r="627" spans="1:17" ht="14.4" customHeight="1" x14ac:dyDescent="0.3">
      <c r="A627" s="664" t="s">
        <v>548</v>
      </c>
      <c r="B627" s="665" t="s">
        <v>5688</v>
      </c>
      <c r="C627" s="665" t="s">
        <v>5547</v>
      </c>
      <c r="D627" s="665" t="s">
        <v>6550</v>
      </c>
      <c r="E627" s="665" t="s">
        <v>6551</v>
      </c>
      <c r="F627" s="668">
        <v>22</v>
      </c>
      <c r="G627" s="668">
        <v>76603</v>
      </c>
      <c r="H627" s="668">
        <v>1</v>
      </c>
      <c r="I627" s="668">
        <v>3481.9545454545455</v>
      </c>
      <c r="J627" s="668">
        <v>13</v>
      </c>
      <c r="K627" s="668">
        <v>45565</v>
      </c>
      <c r="L627" s="668">
        <v>0.59482004621228934</v>
      </c>
      <c r="M627" s="668">
        <v>3505</v>
      </c>
      <c r="N627" s="668">
        <v>13</v>
      </c>
      <c r="O627" s="668">
        <v>47450</v>
      </c>
      <c r="P627" s="681">
        <v>0.61942743756771923</v>
      </c>
      <c r="Q627" s="669">
        <v>3650</v>
      </c>
    </row>
    <row r="628" spans="1:17" ht="14.4" customHeight="1" x14ac:dyDescent="0.3">
      <c r="A628" s="664" t="s">
        <v>548</v>
      </c>
      <c r="B628" s="665" t="s">
        <v>5688</v>
      </c>
      <c r="C628" s="665" t="s">
        <v>5547</v>
      </c>
      <c r="D628" s="665" t="s">
        <v>6552</v>
      </c>
      <c r="E628" s="665" t="s">
        <v>6553</v>
      </c>
      <c r="F628" s="668">
        <v>14</v>
      </c>
      <c r="G628" s="668">
        <v>65128</v>
      </c>
      <c r="H628" s="668">
        <v>1</v>
      </c>
      <c r="I628" s="668">
        <v>4652</v>
      </c>
      <c r="J628" s="668">
        <v>9</v>
      </c>
      <c r="K628" s="668">
        <v>42192</v>
      </c>
      <c r="L628" s="668">
        <v>0.64783196167546986</v>
      </c>
      <c r="M628" s="668">
        <v>4688</v>
      </c>
      <c r="N628" s="668">
        <v>19</v>
      </c>
      <c r="O628" s="668">
        <v>92960</v>
      </c>
      <c r="P628" s="681">
        <v>1.4273430782459158</v>
      </c>
      <c r="Q628" s="669">
        <v>4892.6315789473683</v>
      </c>
    </row>
    <row r="629" spans="1:17" ht="14.4" customHeight="1" x14ac:dyDescent="0.3">
      <c r="A629" s="664" t="s">
        <v>548</v>
      </c>
      <c r="B629" s="665" t="s">
        <v>5688</v>
      </c>
      <c r="C629" s="665" t="s">
        <v>5547</v>
      </c>
      <c r="D629" s="665" t="s">
        <v>6554</v>
      </c>
      <c r="E629" s="665" t="s">
        <v>6555</v>
      </c>
      <c r="F629" s="668"/>
      <c r="G629" s="668"/>
      <c r="H629" s="668"/>
      <c r="I629" s="668"/>
      <c r="J629" s="668">
        <v>4</v>
      </c>
      <c r="K629" s="668">
        <v>12664</v>
      </c>
      <c r="L629" s="668"/>
      <c r="M629" s="668">
        <v>3166</v>
      </c>
      <c r="N629" s="668">
        <v>4</v>
      </c>
      <c r="O629" s="668">
        <v>13244</v>
      </c>
      <c r="P629" s="681"/>
      <c r="Q629" s="669">
        <v>3311</v>
      </c>
    </row>
    <row r="630" spans="1:17" ht="14.4" customHeight="1" x14ac:dyDescent="0.3">
      <c r="A630" s="664" t="s">
        <v>548</v>
      </c>
      <c r="B630" s="665" t="s">
        <v>5688</v>
      </c>
      <c r="C630" s="665" t="s">
        <v>5547</v>
      </c>
      <c r="D630" s="665" t="s">
        <v>6556</v>
      </c>
      <c r="E630" s="665" t="s">
        <v>6557</v>
      </c>
      <c r="F630" s="668">
        <v>25</v>
      </c>
      <c r="G630" s="668">
        <v>103158</v>
      </c>
      <c r="H630" s="668">
        <v>1</v>
      </c>
      <c r="I630" s="668">
        <v>4126.32</v>
      </c>
      <c r="J630" s="668">
        <v>9</v>
      </c>
      <c r="K630" s="668">
        <v>37431</v>
      </c>
      <c r="L630" s="668">
        <v>0.36285116035595882</v>
      </c>
      <c r="M630" s="668">
        <v>4159</v>
      </c>
      <c r="N630" s="668">
        <v>8</v>
      </c>
      <c r="O630" s="668">
        <v>34720</v>
      </c>
      <c r="P630" s="681">
        <v>0.33657108513154577</v>
      </c>
      <c r="Q630" s="669">
        <v>4340</v>
      </c>
    </row>
    <row r="631" spans="1:17" ht="14.4" customHeight="1" x14ac:dyDescent="0.3">
      <c r="A631" s="664" t="s">
        <v>548</v>
      </c>
      <c r="B631" s="665" t="s">
        <v>5688</v>
      </c>
      <c r="C631" s="665" t="s">
        <v>5547</v>
      </c>
      <c r="D631" s="665" t="s">
        <v>6558</v>
      </c>
      <c r="E631" s="665" t="s">
        <v>6559</v>
      </c>
      <c r="F631" s="668">
        <v>8</v>
      </c>
      <c r="G631" s="668">
        <v>899</v>
      </c>
      <c r="H631" s="668">
        <v>1</v>
      </c>
      <c r="I631" s="668">
        <v>112.375</v>
      </c>
      <c r="J631" s="668">
        <v>5</v>
      </c>
      <c r="K631" s="668">
        <v>570</v>
      </c>
      <c r="L631" s="668">
        <v>0.63403781979977758</v>
      </c>
      <c r="M631" s="668">
        <v>114</v>
      </c>
      <c r="N631" s="668">
        <v>4</v>
      </c>
      <c r="O631" s="668">
        <v>480</v>
      </c>
      <c r="P631" s="681">
        <v>0.53392658509454949</v>
      </c>
      <c r="Q631" s="669">
        <v>120</v>
      </c>
    </row>
    <row r="632" spans="1:17" ht="14.4" customHeight="1" x14ac:dyDescent="0.3">
      <c r="A632" s="664" t="s">
        <v>548</v>
      </c>
      <c r="B632" s="665" t="s">
        <v>5688</v>
      </c>
      <c r="C632" s="665" t="s">
        <v>5547</v>
      </c>
      <c r="D632" s="665" t="s">
        <v>6560</v>
      </c>
      <c r="E632" s="665" t="s">
        <v>6561</v>
      </c>
      <c r="F632" s="668">
        <v>27</v>
      </c>
      <c r="G632" s="668">
        <v>116019</v>
      </c>
      <c r="H632" s="668">
        <v>1</v>
      </c>
      <c r="I632" s="668">
        <v>4297</v>
      </c>
      <c r="J632" s="668">
        <v>37</v>
      </c>
      <c r="K632" s="668">
        <v>159951</v>
      </c>
      <c r="L632" s="668">
        <v>1.3786621156879477</v>
      </c>
      <c r="M632" s="668">
        <v>4323</v>
      </c>
      <c r="N632" s="668">
        <v>31</v>
      </c>
      <c r="O632" s="668">
        <v>138508</v>
      </c>
      <c r="P632" s="681">
        <v>1.1938389401735923</v>
      </c>
      <c r="Q632" s="669">
        <v>4468</v>
      </c>
    </row>
    <row r="633" spans="1:17" ht="14.4" customHeight="1" x14ac:dyDescent="0.3">
      <c r="A633" s="664" t="s">
        <v>548</v>
      </c>
      <c r="B633" s="665" t="s">
        <v>5688</v>
      </c>
      <c r="C633" s="665" t="s">
        <v>5547</v>
      </c>
      <c r="D633" s="665" t="s">
        <v>6562</v>
      </c>
      <c r="E633" s="665" t="s">
        <v>6563</v>
      </c>
      <c r="F633" s="668">
        <v>2</v>
      </c>
      <c r="G633" s="668">
        <v>4696</v>
      </c>
      <c r="H633" s="668">
        <v>1</v>
      </c>
      <c r="I633" s="668">
        <v>2348</v>
      </c>
      <c r="J633" s="668">
        <v>4</v>
      </c>
      <c r="K633" s="668">
        <v>9428</v>
      </c>
      <c r="L633" s="668">
        <v>2.0076660988074959</v>
      </c>
      <c r="M633" s="668">
        <v>2357</v>
      </c>
      <c r="N633" s="668">
        <v>6</v>
      </c>
      <c r="O633" s="668">
        <v>14796</v>
      </c>
      <c r="P633" s="681">
        <v>3.1507666098807494</v>
      </c>
      <c r="Q633" s="669">
        <v>2466</v>
      </c>
    </row>
    <row r="634" spans="1:17" ht="14.4" customHeight="1" x14ac:dyDescent="0.3">
      <c r="A634" s="664" t="s">
        <v>548</v>
      </c>
      <c r="B634" s="665" t="s">
        <v>5688</v>
      </c>
      <c r="C634" s="665" t="s">
        <v>5547</v>
      </c>
      <c r="D634" s="665" t="s">
        <v>5743</v>
      </c>
      <c r="E634" s="665" t="s">
        <v>5744</v>
      </c>
      <c r="F634" s="668">
        <v>17</v>
      </c>
      <c r="G634" s="668">
        <v>90734</v>
      </c>
      <c r="H634" s="668">
        <v>1</v>
      </c>
      <c r="I634" s="668">
        <v>5337.2941176470586</v>
      </c>
      <c r="J634" s="668">
        <v>22</v>
      </c>
      <c r="K634" s="668">
        <v>117952</v>
      </c>
      <c r="L634" s="668">
        <v>1.2999757533008574</v>
      </c>
      <c r="M634" s="668">
        <v>5361.454545454545</v>
      </c>
      <c r="N634" s="668">
        <v>16</v>
      </c>
      <c r="O634" s="668">
        <v>88112</v>
      </c>
      <c r="P634" s="681">
        <v>0.97110234311283528</v>
      </c>
      <c r="Q634" s="669">
        <v>5507</v>
      </c>
    </row>
    <row r="635" spans="1:17" ht="14.4" customHeight="1" x14ac:dyDescent="0.3">
      <c r="A635" s="664" t="s">
        <v>548</v>
      </c>
      <c r="B635" s="665" t="s">
        <v>5688</v>
      </c>
      <c r="C635" s="665" t="s">
        <v>5547</v>
      </c>
      <c r="D635" s="665" t="s">
        <v>5745</v>
      </c>
      <c r="E635" s="665" t="s">
        <v>5746</v>
      </c>
      <c r="F635" s="668">
        <v>1</v>
      </c>
      <c r="G635" s="668">
        <v>8843</v>
      </c>
      <c r="H635" s="668">
        <v>1</v>
      </c>
      <c r="I635" s="668">
        <v>8843</v>
      </c>
      <c r="J635" s="668">
        <v>2</v>
      </c>
      <c r="K635" s="668">
        <v>17766</v>
      </c>
      <c r="L635" s="668">
        <v>2.0090467036073729</v>
      </c>
      <c r="M635" s="668">
        <v>8883</v>
      </c>
      <c r="N635" s="668">
        <v>2</v>
      </c>
      <c r="O635" s="668">
        <v>18422</v>
      </c>
      <c r="P635" s="681">
        <v>2.0832296731878324</v>
      </c>
      <c r="Q635" s="669">
        <v>9211</v>
      </c>
    </row>
    <row r="636" spans="1:17" ht="14.4" customHeight="1" x14ac:dyDescent="0.3">
      <c r="A636" s="664" t="s">
        <v>548</v>
      </c>
      <c r="B636" s="665" t="s">
        <v>5688</v>
      </c>
      <c r="C636" s="665" t="s">
        <v>5547</v>
      </c>
      <c r="D636" s="665" t="s">
        <v>6564</v>
      </c>
      <c r="E636" s="665" t="s">
        <v>6565</v>
      </c>
      <c r="F636" s="668">
        <v>1</v>
      </c>
      <c r="G636" s="668">
        <v>327</v>
      </c>
      <c r="H636" s="668">
        <v>1</v>
      </c>
      <c r="I636" s="668">
        <v>327</v>
      </c>
      <c r="J636" s="668">
        <v>2</v>
      </c>
      <c r="K636" s="668">
        <v>674</v>
      </c>
      <c r="L636" s="668">
        <v>2.0611620795107033</v>
      </c>
      <c r="M636" s="668">
        <v>337</v>
      </c>
      <c r="N636" s="668">
        <v>1</v>
      </c>
      <c r="O636" s="668">
        <v>350</v>
      </c>
      <c r="P636" s="681">
        <v>1.070336391437309</v>
      </c>
      <c r="Q636" s="669">
        <v>350</v>
      </c>
    </row>
    <row r="637" spans="1:17" ht="14.4" customHeight="1" x14ac:dyDescent="0.3">
      <c r="A637" s="664" t="s">
        <v>548</v>
      </c>
      <c r="B637" s="665" t="s">
        <v>5688</v>
      </c>
      <c r="C637" s="665" t="s">
        <v>5547</v>
      </c>
      <c r="D637" s="665" t="s">
        <v>6566</v>
      </c>
      <c r="E637" s="665" t="s">
        <v>6567</v>
      </c>
      <c r="F637" s="668">
        <v>8</v>
      </c>
      <c r="G637" s="668">
        <v>12196</v>
      </c>
      <c r="H637" s="668">
        <v>1</v>
      </c>
      <c r="I637" s="668">
        <v>1524.5</v>
      </c>
      <c r="J637" s="668">
        <v>10</v>
      </c>
      <c r="K637" s="668">
        <v>15420</v>
      </c>
      <c r="L637" s="668">
        <v>1.264348966874385</v>
      </c>
      <c r="M637" s="668">
        <v>1542</v>
      </c>
      <c r="N637" s="668">
        <v>6</v>
      </c>
      <c r="O637" s="668">
        <v>9576</v>
      </c>
      <c r="P637" s="681">
        <v>0.78517546736634958</v>
      </c>
      <c r="Q637" s="669">
        <v>1596</v>
      </c>
    </row>
    <row r="638" spans="1:17" ht="14.4" customHeight="1" x14ac:dyDescent="0.3">
      <c r="A638" s="664" t="s">
        <v>548</v>
      </c>
      <c r="B638" s="665" t="s">
        <v>5688</v>
      </c>
      <c r="C638" s="665" t="s">
        <v>5547</v>
      </c>
      <c r="D638" s="665" t="s">
        <v>6568</v>
      </c>
      <c r="E638" s="665" t="s">
        <v>6569</v>
      </c>
      <c r="F638" s="668">
        <v>6</v>
      </c>
      <c r="G638" s="668">
        <v>18267</v>
      </c>
      <c r="H638" s="668">
        <v>1</v>
      </c>
      <c r="I638" s="668">
        <v>3044.5</v>
      </c>
      <c r="J638" s="668">
        <v>3</v>
      </c>
      <c r="K638" s="668">
        <v>9210</v>
      </c>
      <c r="L638" s="668">
        <v>0.50418787978321566</v>
      </c>
      <c r="M638" s="668">
        <v>3070</v>
      </c>
      <c r="N638" s="668">
        <v>4</v>
      </c>
      <c r="O638" s="668">
        <v>12668</v>
      </c>
      <c r="P638" s="681">
        <v>0.69349099468987796</v>
      </c>
      <c r="Q638" s="669">
        <v>3167</v>
      </c>
    </row>
    <row r="639" spans="1:17" ht="14.4" customHeight="1" x14ac:dyDescent="0.3">
      <c r="A639" s="664" t="s">
        <v>548</v>
      </c>
      <c r="B639" s="665" t="s">
        <v>5688</v>
      </c>
      <c r="C639" s="665" t="s">
        <v>5547</v>
      </c>
      <c r="D639" s="665" t="s">
        <v>6570</v>
      </c>
      <c r="E639" s="665" t="s">
        <v>6571</v>
      </c>
      <c r="F639" s="668">
        <v>9</v>
      </c>
      <c r="G639" s="668">
        <v>21885</v>
      </c>
      <c r="H639" s="668">
        <v>1</v>
      </c>
      <c r="I639" s="668">
        <v>2431.6666666666665</v>
      </c>
      <c r="J639" s="668">
        <v>8</v>
      </c>
      <c r="K639" s="668">
        <v>19784</v>
      </c>
      <c r="L639" s="668">
        <v>0.90399817226410784</v>
      </c>
      <c r="M639" s="668">
        <v>2473</v>
      </c>
      <c r="N639" s="668">
        <v>4</v>
      </c>
      <c r="O639" s="668">
        <v>10200</v>
      </c>
      <c r="P639" s="681">
        <v>0.46607265250171348</v>
      </c>
      <c r="Q639" s="669">
        <v>2550</v>
      </c>
    </row>
    <row r="640" spans="1:17" ht="14.4" customHeight="1" x14ac:dyDescent="0.3">
      <c r="A640" s="664" t="s">
        <v>548</v>
      </c>
      <c r="B640" s="665" t="s">
        <v>5688</v>
      </c>
      <c r="C640" s="665" t="s">
        <v>5547</v>
      </c>
      <c r="D640" s="665" t="s">
        <v>6572</v>
      </c>
      <c r="E640" s="665" t="s">
        <v>6573</v>
      </c>
      <c r="F640" s="668">
        <v>1</v>
      </c>
      <c r="G640" s="668">
        <v>5716</v>
      </c>
      <c r="H640" s="668">
        <v>1</v>
      </c>
      <c r="I640" s="668">
        <v>5716</v>
      </c>
      <c r="J640" s="668"/>
      <c r="K640" s="668"/>
      <c r="L640" s="668"/>
      <c r="M640" s="668"/>
      <c r="N640" s="668"/>
      <c r="O640" s="668"/>
      <c r="P640" s="681"/>
      <c r="Q640" s="669"/>
    </row>
    <row r="641" spans="1:17" ht="14.4" customHeight="1" x14ac:dyDescent="0.3">
      <c r="A641" s="664" t="s">
        <v>548</v>
      </c>
      <c r="B641" s="665" t="s">
        <v>5688</v>
      </c>
      <c r="C641" s="665" t="s">
        <v>5547</v>
      </c>
      <c r="D641" s="665" t="s">
        <v>5579</v>
      </c>
      <c r="E641" s="665" t="s">
        <v>5580</v>
      </c>
      <c r="F641" s="668">
        <v>3</v>
      </c>
      <c r="G641" s="668">
        <v>1581</v>
      </c>
      <c r="H641" s="668">
        <v>1</v>
      </c>
      <c r="I641" s="668">
        <v>527</v>
      </c>
      <c r="J641" s="668">
        <v>1</v>
      </c>
      <c r="K641" s="668">
        <v>532</v>
      </c>
      <c r="L641" s="668">
        <v>0.33649588867805186</v>
      </c>
      <c r="M641" s="668">
        <v>532</v>
      </c>
      <c r="N641" s="668">
        <v>1</v>
      </c>
      <c r="O641" s="668">
        <v>540</v>
      </c>
      <c r="P641" s="681">
        <v>0.34155597722960152</v>
      </c>
      <c r="Q641" s="669">
        <v>540</v>
      </c>
    </row>
    <row r="642" spans="1:17" ht="14.4" customHeight="1" x14ac:dyDescent="0.3">
      <c r="A642" s="664" t="s">
        <v>548</v>
      </c>
      <c r="B642" s="665" t="s">
        <v>5688</v>
      </c>
      <c r="C642" s="665" t="s">
        <v>5547</v>
      </c>
      <c r="D642" s="665" t="s">
        <v>6574</v>
      </c>
      <c r="E642" s="665" t="s">
        <v>6575</v>
      </c>
      <c r="F642" s="668">
        <v>6</v>
      </c>
      <c r="G642" s="668">
        <v>8896</v>
      </c>
      <c r="H642" s="668">
        <v>1</v>
      </c>
      <c r="I642" s="668">
        <v>1482.6666666666667</v>
      </c>
      <c r="J642" s="668">
        <v>3</v>
      </c>
      <c r="K642" s="668">
        <v>4485</v>
      </c>
      <c r="L642" s="668">
        <v>0.50415917266187049</v>
      </c>
      <c r="M642" s="668">
        <v>1495</v>
      </c>
      <c r="N642" s="668">
        <v>5</v>
      </c>
      <c r="O642" s="668">
        <v>7715</v>
      </c>
      <c r="P642" s="681">
        <v>0.86724370503597126</v>
      </c>
      <c r="Q642" s="669">
        <v>1543</v>
      </c>
    </row>
    <row r="643" spans="1:17" ht="14.4" customHeight="1" x14ac:dyDescent="0.3">
      <c r="A643" s="664" t="s">
        <v>548</v>
      </c>
      <c r="B643" s="665" t="s">
        <v>5688</v>
      </c>
      <c r="C643" s="665" t="s">
        <v>5547</v>
      </c>
      <c r="D643" s="665" t="s">
        <v>6576</v>
      </c>
      <c r="E643" s="665" t="s">
        <v>6577</v>
      </c>
      <c r="F643" s="668">
        <v>6</v>
      </c>
      <c r="G643" s="668">
        <v>5500</v>
      </c>
      <c r="H643" s="668">
        <v>1</v>
      </c>
      <c r="I643" s="668">
        <v>916.66666666666663</v>
      </c>
      <c r="J643" s="668">
        <v>9</v>
      </c>
      <c r="K643" s="668">
        <v>8325</v>
      </c>
      <c r="L643" s="668">
        <v>1.5136363636363637</v>
      </c>
      <c r="M643" s="668">
        <v>925</v>
      </c>
      <c r="N643" s="668">
        <v>6</v>
      </c>
      <c r="O643" s="668">
        <v>5772</v>
      </c>
      <c r="P643" s="681">
        <v>1.0494545454545454</v>
      </c>
      <c r="Q643" s="669">
        <v>962</v>
      </c>
    </row>
    <row r="644" spans="1:17" ht="14.4" customHeight="1" x14ac:dyDescent="0.3">
      <c r="A644" s="664" t="s">
        <v>548</v>
      </c>
      <c r="B644" s="665" t="s">
        <v>5688</v>
      </c>
      <c r="C644" s="665" t="s">
        <v>5547</v>
      </c>
      <c r="D644" s="665" t="s">
        <v>6578</v>
      </c>
      <c r="E644" s="665" t="s">
        <v>6579</v>
      </c>
      <c r="F644" s="668"/>
      <c r="G644" s="668"/>
      <c r="H644" s="668"/>
      <c r="I644" s="668"/>
      <c r="J644" s="668"/>
      <c r="K644" s="668"/>
      <c r="L644" s="668"/>
      <c r="M644" s="668"/>
      <c r="N644" s="668">
        <v>1</v>
      </c>
      <c r="O644" s="668">
        <v>1031</v>
      </c>
      <c r="P644" s="681"/>
      <c r="Q644" s="669">
        <v>1031</v>
      </c>
    </row>
    <row r="645" spans="1:17" ht="14.4" customHeight="1" x14ac:dyDescent="0.3">
      <c r="A645" s="664" t="s">
        <v>548</v>
      </c>
      <c r="B645" s="665" t="s">
        <v>5688</v>
      </c>
      <c r="C645" s="665" t="s">
        <v>5547</v>
      </c>
      <c r="D645" s="665" t="s">
        <v>6580</v>
      </c>
      <c r="E645" s="665" t="s">
        <v>6581</v>
      </c>
      <c r="F645" s="668"/>
      <c r="G645" s="668"/>
      <c r="H645" s="668"/>
      <c r="I645" s="668"/>
      <c r="J645" s="668">
        <v>1</v>
      </c>
      <c r="K645" s="668">
        <v>2017</v>
      </c>
      <c r="L645" s="668"/>
      <c r="M645" s="668">
        <v>2017</v>
      </c>
      <c r="N645" s="668"/>
      <c r="O645" s="668"/>
      <c r="P645" s="681"/>
      <c r="Q645" s="669"/>
    </row>
    <row r="646" spans="1:17" ht="14.4" customHeight="1" x14ac:dyDescent="0.3">
      <c r="A646" s="664" t="s">
        <v>548</v>
      </c>
      <c r="B646" s="665" t="s">
        <v>5688</v>
      </c>
      <c r="C646" s="665" t="s">
        <v>5547</v>
      </c>
      <c r="D646" s="665" t="s">
        <v>5585</v>
      </c>
      <c r="E646" s="665" t="s">
        <v>5586</v>
      </c>
      <c r="F646" s="668">
        <v>5</v>
      </c>
      <c r="G646" s="668">
        <v>6097</v>
      </c>
      <c r="H646" s="668">
        <v>1</v>
      </c>
      <c r="I646" s="668">
        <v>1219.4000000000001</v>
      </c>
      <c r="J646" s="668">
        <v>9</v>
      </c>
      <c r="K646" s="668">
        <v>11115</v>
      </c>
      <c r="L646" s="668">
        <v>1.8230277185501067</v>
      </c>
      <c r="M646" s="668">
        <v>1235</v>
      </c>
      <c r="N646" s="668">
        <v>4</v>
      </c>
      <c r="O646" s="668">
        <v>5092</v>
      </c>
      <c r="P646" s="681">
        <v>0.8351648351648352</v>
      </c>
      <c r="Q646" s="669">
        <v>1273</v>
      </c>
    </row>
    <row r="647" spans="1:17" ht="14.4" customHeight="1" x14ac:dyDescent="0.3">
      <c r="A647" s="664" t="s">
        <v>548</v>
      </c>
      <c r="B647" s="665" t="s">
        <v>5688</v>
      </c>
      <c r="C647" s="665" t="s">
        <v>5547</v>
      </c>
      <c r="D647" s="665" t="s">
        <v>6582</v>
      </c>
      <c r="E647" s="665" t="s">
        <v>6583</v>
      </c>
      <c r="F647" s="668"/>
      <c r="G647" s="668"/>
      <c r="H647" s="668"/>
      <c r="I647" s="668"/>
      <c r="J647" s="668">
        <v>1</v>
      </c>
      <c r="K647" s="668">
        <v>1764</v>
      </c>
      <c r="L647" s="668"/>
      <c r="M647" s="668">
        <v>1764</v>
      </c>
      <c r="N647" s="668"/>
      <c r="O647" s="668"/>
      <c r="P647" s="681"/>
      <c r="Q647" s="669"/>
    </row>
    <row r="648" spans="1:17" ht="14.4" customHeight="1" x14ac:dyDescent="0.3">
      <c r="A648" s="664" t="s">
        <v>548</v>
      </c>
      <c r="B648" s="665" t="s">
        <v>5688</v>
      </c>
      <c r="C648" s="665" t="s">
        <v>5547</v>
      </c>
      <c r="D648" s="665" t="s">
        <v>6584</v>
      </c>
      <c r="E648" s="665" t="s">
        <v>6585</v>
      </c>
      <c r="F648" s="668">
        <v>3</v>
      </c>
      <c r="G648" s="668">
        <v>9093</v>
      </c>
      <c r="H648" s="668">
        <v>1</v>
      </c>
      <c r="I648" s="668">
        <v>3031</v>
      </c>
      <c r="J648" s="668">
        <v>1</v>
      </c>
      <c r="K648" s="668">
        <v>3070</v>
      </c>
      <c r="L648" s="668">
        <v>0.33762234686022213</v>
      </c>
      <c r="M648" s="668">
        <v>3070</v>
      </c>
      <c r="N648" s="668"/>
      <c r="O648" s="668"/>
      <c r="P648" s="681"/>
      <c r="Q648" s="669"/>
    </row>
    <row r="649" spans="1:17" ht="14.4" customHeight="1" x14ac:dyDescent="0.3">
      <c r="A649" s="664" t="s">
        <v>548</v>
      </c>
      <c r="B649" s="665" t="s">
        <v>5688</v>
      </c>
      <c r="C649" s="665" t="s">
        <v>5547</v>
      </c>
      <c r="D649" s="665" t="s">
        <v>5587</v>
      </c>
      <c r="E649" s="665" t="s">
        <v>5588</v>
      </c>
      <c r="F649" s="668">
        <v>3</v>
      </c>
      <c r="G649" s="668">
        <v>2796</v>
      </c>
      <c r="H649" s="668">
        <v>1</v>
      </c>
      <c r="I649" s="668">
        <v>932</v>
      </c>
      <c r="J649" s="668">
        <v>8</v>
      </c>
      <c r="K649" s="668">
        <v>7568</v>
      </c>
      <c r="L649" s="668">
        <v>2.7067238912732474</v>
      </c>
      <c r="M649" s="668">
        <v>946</v>
      </c>
      <c r="N649" s="668">
        <v>1</v>
      </c>
      <c r="O649" s="668">
        <v>971</v>
      </c>
      <c r="P649" s="681">
        <v>0.34728183118741057</v>
      </c>
      <c r="Q649" s="669">
        <v>971</v>
      </c>
    </row>
    <row r="650" spans="1:17" ht="14.4" customHeight="1" x14ac:dyDescent="0.3">
      <c r="A650" s="664" t="s">
        <v>548</v>
      </c>
      <c r="B650" s="665" t="s">
        <v>5688</v>
      </c>
      <c r="C650" s="665" t="s">
        <v>5547</v>
      </c>
      <c r="D650" s="665" t="s">
        <v>6586</v>
      </c>
      <c r="E650" s="665" t="s">
        <v>6587</v>
      </c>
      <c r="F650" s="668">
        <v>4</v>
      </c>
      <c r="G650" s="668">
        <v>3164</v>
      </c>
      <c r="H650" s="668">
        <v>1</v>
      </c>
      <c r="I650" s="668">
        <v>791</v>
      </c>
      <c r="J650" s="668">
        <v>9</v>
      </c>
      <c r="K650" s="668">
        <v>7182</v>
      </c>
      <c r="L650" s="668">
        <v>2.2699115044247788</v>
      </c>
      <c r="M650" s="668">
        <v>798</v>
      </c>
      <c r="N650" s="668">
        <v>2</v>
      </c>
      <c r="O650" s="668">
        <v>1634</v>
      </c>
      <c r="P650" s="681">
        <v>0.51643489254108721</v>
      </c>
      <c r="Q650" s="669">
        <v>817</v>
      </c>
    </row>
    <row r="651" spans="1:17" ht="14.4" customHeight="1" x14ac:dyDescent="0.3">
      <c r="A651" s="664" t="s">
        <v>548</v>
      </c>
      <c r="B651" s="665" t="s">
        <v>5688</v>
      </c>
      <c r="C651" s="665" t="s">
        <v>5547</v>
      </c>
      <c r="D651" s="665" t="s">
        <v>6588</v>
      </c>
      <c r="E651" s="665" t="s">
        <v>6589</v>
      </c>
      <c r="F651" s="668"/>
      <c r="G651" s="668"/>
      <c r="H651" s="668"/>
      <c r="I651" s="668"/>
      <c r="J651" s="668">
        <v>3</v>
      </c>
      <c r="K651" s="668">
        <v>7095</v>
      </c>
      <c r="L651" s="668"/>
      <c r="M651" s="668">
        <v>2365</v>
      </c>
      <c r="N651" s="668"/>
      <c r="O651" s="668"/>
      <c r="P651" s="681"/>
      <c r="Q651" s="669"/>
    </row>
    <row r="652" spans="1:17" ht="14.4" customHeight="1" x14ac:dyDescent="0.3">
      <c r="A652" s="664" t="s">
        <v>548</v>
      </c>
      <c r="B652" s="665" t="s">
        <v>5688</v>
      </c>
      <c r="C652" s="665" t="s">
        <v>5547</v>
      </c>
      <c r="D652" s="665" t="s">
        <v>5589</v>
      </c>
      <c r="E652" s="665" t="s">
        <v>5590</v>
      </c>
      <c r="F652" s="668">
        <v>2</v>
      </c>
      <c r="G652" s="668">
        <v>3268</v>
      </c>
      <c r="H652" s="668">
        <v>1</v>
      </c>
      <c r="I652" s="668">
        <v>1634</v>
      </c>
      <c r="J652" s="668">
        <v>4</v>
      </c>
      <c r="K652" s="668">
        <v>6548</v>
      </c>
      <c r="L652" s="668">
        <v>2.003671970624235</v>
      </c>
      <c r="M652" s="668">
        <v>1637</v>
      </c>
      <c r="N652" s="668">
        <v>2</v>
      </c>
      <c r="O652" s="668">
        <v>3354</v>
      </c>
      <c r="P652" s="681">
        <v>1.0263157894736843</v>
      </c>
      <c r="Q652" s="669">
        <v>1677</v>
      </c>
    </row>
    <row r="653" spans="1:17" ht="14.4" customHeight="1" x14ac:dyDescent="0.3">
      <c r="A653" s="664" t="s">
        <v>548</v>
      </c>
      <c r="B653" s="665" t="s">
        <v>5688</v>
      </c>
      <c r="C653" s="665" t="s">
        <v>5547</v>
      </c>
      <c r="D653" s="665" t="s">
        <v>6590</v>
      </c>
      <c r="E653" s="665" t="s">
        <v>6591</v>
      </c>
      <c r="F653" s="668">
        <v>4</v>
      </c>
      <c r="G653" s="668">
        <v>5316</v>
      </c>
      <c r="H653" s="668">
        <v>1</v>
      </c>
      <c r="I653" s="668">
        <v>1329</v>
      </c>
      <c r="J653" s="668">
        <v>3</v>
      </c>
      <c r="K653" s="668">
        <v>4020</v>
      </c>
      <c r="L653" s="668">
        <v>0.75620767494356655</v>
      </c>
      <c r="M653" s="668">
        <v>1340</v>
      </c>
      <c r="N653" s="668">
        <v>1</v>
      </c>
      <c r="O653" s="668">
        <v>1393</v>
      </c>
      <c r="P653" s="681">
        <v>0.26203912716328065</v>
      </c>
      <c r="Q653" s="669">
        <v>1393</v>
      </c>
    </row>
    <row r="654" spans="1:17" ht="14.4" customHeight="1" x14ac:dyDescent="0.3">
      <c r="A654" s="664" t="s">
        <v>548</v>
      </c>
      <c r="B654" s="665" t="s">
        <v>5688</v>
      </c>
      <c r="C654" s="665" t="s">
        <v>5547</v>
      </c>
      <c r="D654" s="665" t="s">
        <v>6592</v>
      </c>
      <c r="E654" s="665" t="s">
        <v>6593</v>
      </c>
      <c r="F654" s="668">
        <v>99</v>
      </c>
      <c r="G654" s="668">
        <v>494379</v>
      </c>
      <c r="H654" s="668">
        <v>1</v>
      </c>
      <c r="I654" s="668">
        <v>4993.727272727273</v>
      </c>
      <c r="J654" s="668">
        <v>98</v>
      </c>
      <c r="K654" s="668">
        <v>490980</v>
      </c>
      <c r="L654" s="668">
        <v>0.99312470796696461</v>
      </c>
      <c r="M654" s="668">
        <v>5010</v>
      </c>
      <c r="N654" s="668">
        <v>99</v>
      </c>
      <c r="O654" s="668">
        <v>503118</v>
      </c>
      <c r="P654" s="681">
        <v>1.0176767217054123</v>
      </c>
      <c r="Q654" s="669">
        <v>5082</v>
      </c>
    </row>
    <row r="655" spans="1:17" ht="14.4" customHeight="1" x14ac:dyDescent="0.3">
      <c r="A655" s="664" t="s">
        <v>548</v>
      </c>
      <c r="B655" s="665" t="s">
        <v>5688</v>
      </c>
      <c r="C655" s="665" t="s">
        <v>5547</v>
      </c>
      <c r="D655" s="665" t="s">
        <v>6594</v>
      </c>
      <c r="E655" s="665" t="s">
        <v>6595</v>
      </c>
      <c r="F655" s="668">
        <v>6</v>
      </c>
      <c r="G655" s="668">
        <v>1956</v>
      </c>
      <c r="H655" s="668">
        <v>1</v>
      </c>
      <c r="I655" s="668">
        <v>326</v>
      </c>
      <c r="J655" s="668">
        <v>5</v>
      </c>
      <c r="K655" s="668">
        <v>1645</v>
      </c>
      <c r="L655" s="668">
        <v>0.84100204498977504</v>
      </c>
      <c r="M655" s="668">
        <v>329</v>
      </c>
      <c r="N655" s="668"/>
      <c r="O655" s="668"/>
      <c r="P655" s="681"/>
      <c r="Q655" s="669"/>
    </row>
    <row r="656" spans="1:17" ht="14.4" customHeight="1" x14ac:dyDescent="0.3">
      <c r="A656" s="664" t="s">
        <v>548</v>
      </c>
      <c r="B656" s="665" t="s">
        <v>5688</v>
      </c>
      <c r="C656" s="665" t="s">
        <v>5547</v>
      </c>
      <c r="D656" s="665" t="s">
        <v>6596</v>
      </c>
      <c r="E656" s="665" t="s">
        <v>6597</v>
      </c>
      <c r="F656" s="668">
        <v>6</v>
      </c>
      <c r="G656" s="668">
        <v>29058</v>
      </c>
      <c r="H656" s="668">
        <v>1</v>
      </c>
      <c r="I656" s="668">
        <v>4843</v>
      </c>
      <c r="J656" s="668">
        <v>14</v>
      </c>
      <c r="K656" s="668">
        <v>68250</v>
      </c>
      <c r="L656" s="668">
        <v>2.3487507743134421</v>
      </c>
      <c r="M656" s="668">
        <v>4875</v>
      </c>
      <c r="N656" s="668">
        <v>25</v>
      </c>
      <c r="O656" s="668">
        <v>127275</v>
      </c>
      <c r="P656" s="681">
        <v>4.3800330373735292</v>
      </c>
      <c r="Q656" s="669">
        <v>5091</v>
      </c>
    </row>
    <row r="657" spans="1:17" ht="14.4" customHeight="1" x14ac:dyDescent="0.3">
      <c r="A657" s="664" t="s">
        <v>548</v>
      </c>
      <c r="B657" s="665" t="s">
        <v>5688</v>
      </c>
      <c r="C657" s="665" t="s">
        <v>5547</v>
      </c>
      <c r="D657" s="665" t="s">
        <v>6598</v>
      </c>
      <c r="E657" s="665" t="s">
        <v>6599</v>
      </c>
      <c r="F657" s="668">
        <v>3</v>
      </c>
      <c r="G657" s="668">
        <v>1922</v>
      </c>
      <c r="H657" s="668">
        <v>1</v>
      </c>
      <c r="I657" s="668">
        <v>640.66666666666663</v>
      </c>
      <c r="J657" s="668">
        <v>1</v>
      </c>
      <c r="K657" s="668">
        <v>649</v>
      </c>
      <c r="L657" s="668">
        <v>0.33766909469302808</v>
      </c>
      <c r="M657" s="668">
        <v>649</v>
      </c>
      <c r="N657" s="668"/>
      <c r="O657" s="668"/>
      <c r="P657" s="681"/>
      <c r="Q657" s="669"/>
    </row>
    <row r="658" spans="1:17" ht="14.4" customHeight="1" x14ac:dyDescent="0.3">
      <c r="A658" s="664" t="s">
        <v>548</v>
      </c>
      <c r="B658" s="665" t="s">
        <v>5688</v>
      </c>
      <c r="C658" s="665" t="s">
        <v>5547</v>
      </c>
      <c r="D658" s="665" t="s">
        <v>6600</v>
      </c>
      <c r="E658" s="665" t="s">
        <v>6601</v>
      </c>
      <c r="F658" s="668">
        <v>5</v>
      </c>
      <c r="G658" s="668">
        <v>15308</v>
      </c>
      <c r="H658" s="668">
        <v>1</v>
      </c>
      <c r="I658" s="668">
        <v>3061.6</v>
      </c>
      <c r="J658" s="668">
        <v>1</v>
      </c>
      <c r="K658" s="668">
        <v>3079</v>
      </c>
      <c r="L658" s="668">
        <v>0.2011366605696368</v>
      </c>
      <c r="M658" s="668">
        <v>3079</v>
      </c>
      <c r="N658" s="668">
        <v>2</v>
      </c>
      <c r="O658" s="668">
        <v>6376</v>
      </c>
      <c r="P658" s="681">
        <v>0.41651424091978051</v>
      </c>
      <c r="Q658" s="669">
        <v>3188</v>
      </c>
    </row>
    <row r="659" spans="1:17" ht="14.4" customHeight="1" x14ac:dyDescent="0.3">
      <c r="A659" s="664" t="s">
        <v>548</v>
      </c>
      <c r="B659" s="665" t="s">
        <v>5688</v>
      </c>
      <c r="C659" s="665" t="s">
        <v>5547</v>
      </c>
      <c r="D659" s="665" t="s">
        <v>6602</v>
      </c>
      <c r="E659" s="665" t="s">
        <v>6603</v>
      </c>
      <c r="F659" s="668">
        <v>2</v>
      </c>
      <c r="G659" s="668">
        <v>4444</v>
      </c>
      <c r="H659" s="668">
        <v>1</v>
      </c>
      <c r="I659" s="668">
        <v>2222</v>
      </c>
      <c r="J659" s="668"/>
      <c r="K659" s="668"/>
      <c r="L659" s="668"/>
      <c r="M659" s="668"/>
      <c r="N659" s="668">
        <v>3</v>
      </c>
      <c r="O659" s="668">
        <v>7008</v>
      </c>
      <c r="P659" s="681">
        <v>1.576957695769577</v>
      </c>
      <c r="Q659" s="669">
        <v>2336</v>
      </c>
    </row>
    <row r="660" spans="1:17" ht="14.4" customHeight="1" x14ac:dyDescent="0.3">
      <c r="A660" s="664" t="s">
        <v>548</v>
      </c>
      <c r="B660" s="665" t="s">
        <v>5688</v>
      </c>
      <c r="C660" s="665" t="s">
        <v>5547</v>
      </c>
      <c r="D660" s="665" t="s">
        <v>6604</v>
      </c>
      <c r="E660" s="665" t="s">
        <v>6605</v>
      </c>
      <c r="F660" s="668">
        <v>2</v>
      </c>
      <c r="G660" s="668">
        <v>5409</v>
      </c>
      <c r="H660" s="668">
        <v>1</v>
      </c>
      <c r="I660" s="668">
        <v>2704.5</v>
      </c>
      <c r="J660" s="668"/>
      <c r="K660" s="668"/>
      <c r="L660" s="668"/>
      <c r="M660" s="668"/>
      <c r="N660" s="668"/>
      <c r="O660" s="668"/>
      <c r="P660" s="681"/>
      <c r="Q660" s="669"/>
    </row>
    <row r="661" spans="1:17" ht="14.4" customHeight="1" x14ac:dyDescent="0.3">
      <c r="A661" s="664" t="s">
        <v>548</v>
      </c>
      <c r="B661" s="665" t="s">
        <v>5688</v>
      </c>
      <c r="C661" s="665" t="s">
        <v>5547</v>
      </c>
      <c r="D661" s="665" t="s">
        <v>6606</v>
      </c>
      <c r="E661" s="665" t="s">
        <v>6607</v>
      </c>
      <c r="F661" s="668">
        <v>1</v>
      </c>
      <c r="G661" s="668">
        <v>6123</v>
      </c>
      <c r="H661" s="668">
        <v>1</v>
      </c>
      <c r="I661" s="668">
        <v>6123</v>
      </c>
      <c r="J661" s="668">
        <v>3</v>
      </c>
      <c r="K661" s="668">
        <v>18543</v>
      </c>
      <c r="L661" s="668">
        <v>3.0284174424301811</v>
      </c>
      <c r="M661" s="668">
        <v>6181</v>
      </c>
      <c r="N661" s="668">
        <v>2</v>
      </c>
      <c r="O661" s="668">
        <v>12654</v>
      </c>
      <c r="P661" s="681">
        <v>2.0666340029397352</v>
      </c>
      <c r="Q661" s="669">
        <v>6327</v>
      </c>
    </row>
    <row r="662" spans="1:17" ht="14.4" customHeight="1" x14ac:dyDescent="0.3">
      <c r="A662" s="664" t="s">
        <v>548</v>
      </c>
      <c r="B662" s="665" t="s">
        <v>5688</v>
      </c>
      <c r="C662" s="665" t="s">
        <v>5547</v>
      </c>
      <c r="D662" s="665" t="s">
        <v>6608</v>
      </c>
      <c r="E662" s="665" t="s">
        <v>6609</v>
      </c>
      <c r="F662" s="668">
        <v>1</v>
      </c>
      <c r="G662" s="668">
        <v>1487</v>
      </c>
      <c r="H662" s="668">
        <v>1</v>
      </c>
      <c r="I662" s="668">
        <v>1487</v>
      </c>
      <c r="J662" s="668">
        <v>1</v>
      </c>
      <c r="K662" s="668">
        <v>1501</v>
      </c>
      <c r="L662" s="668">
        <v>1.0094149293880297</v>
      </c>
      <c r="M662" s="668">
        <v>1501</v>
      </c>
      <c r="N662" s="668">
        <v>3</v>
      </c>
      <c r="O662" s="668">
        <v>4716</v>
      </c>
      <c r="P662" s="681">
        <v>3.1714862138533961</v>
      </c>
      <c r="Q662" s="669">
        <v>1572</v>
      </c>
    </row>
    <row r="663" spans="1:17" ht="14.4" customHeight="1" x14ac:dyDescent="0.3">
      <c r="A663" s="664" t="s">
        <v>548</v>
      </c>
      <c r="B663" s="665" t="s">
        <v>5688</v>
      </c>
      <c r="C663" s="665" t="s">
        <v>5547</v>
      </c>
      <c r="D663" s="665" t="s">
        <v>6610</v>
      </c>
      <c r="E663" s="665" t="s">
        <v>6611</v>
      </c>
      <c r="F663" s="668">
        <v>1</v>
      </c>
      <c r="G663" s="668">
        <v>5736</v>
      </c>
      <c r="H663" s="668">
        <v>1</v>
      </c>
      <c r="I663" s="668">
        <v>5736</v>
      </c>
      <c r="J663" s="668">
        <v>1</v>
      </c>
      <c r="K663" s="668">
        <v>5754</v>
      </c>
      <c r="L663" s="668">
        <v>1.0031380753138075</v>
      </c>
      <c r="M663" s="668">
        <v>5754</v>
      </c>
      <c r="N663" s="668">
        <v>1</v>
      </c>
      <c r="O663" s="668">
        <v>5970</v>
      </c>
      <c r="P663" s="681">
        <v>1.0407949790794979</v>
      </c>
      <c r="Q663" s="669">
        <v>5970</v>
      </c>
    </row>
    <row r="664" spans="1:17" ht="14.4" customHeight="1" x14ac:dyDescent="0.3">
      <c r="A664" s="664" t="s">
        <v>548</v>
      </c>
      <c r="B664" s="665" t="s">
        <v>5688</v>
      </c>
      <c r="C664" s="665" t="s">
        <v>5547</v>
      </c>
      <c r="D664" s="665" t="s">
        <v>6612</v>
      </c>
      <c r="E664" s="665" t="s">
        <v>6613</v>
      </c>
      <c r="F664" s="668">
        <v>3</v>
      </c>
      <c r="G664" s="668">
        <v>13998</v>
      </c>
      <c r="H664" s="668">
        <v>1</v>
      </c>
      <c r="I664" s="668">
        <v>4666</v>
      </c>
      <c r="J664" s="668">
        <v>2</v>
      </c>
      <c r="K664" s="668">
        <v>9430</v>
      </c>
      <c r="L664" s="668">
        <v>0.67366766680954426</v>
      </c>
      <c r="M664" s="668">
        <v>4715</v>
      </c>
      <c r="N664" s="668">
        <v>2</v>
      </c>
      <c r="O664" s="668">
        <v>9792</v>
      </c>
      <c r="P664" s="681">
        <v>0.69952850407201028</v>
      </c>
      <c r="Q664" s="669">
        <v>4896</v>
      </c>
    </row>
    <row r="665" spans="1:17" ht="14.4" customHeight="1" x14ac:dyDescent="0.3">
      <c r="A665" s="664" t="s">
        <v>548</v>
      </c>
      <c r="B665" s="665" t="s">
        <v>5688</v>
      </c>
      <c r="C665" s="665" t="s">
        <v>5547</v>
      </c>
      <c r="D665" s="665" t="s">
        <v>6614</v>
      </c>
      <c r="E665" s="665" t="s">
        <v>6615</v>
      </c>
      <c r="F665" s="668">
        <v>1</v>
      </c>
      <c r="G665" s="668">
        <v>1894</v>
      </c>
      <c r="H665" s="668">
        <v>1</v>
      </c>
      <c r="I665" s="668">
        <v>1894</v>
      </c>
      <c r="J665" s="668"/>
      <c r="K665" s="668"/>
      <c r="L665" s="668"/>
      <c r="M665" s="668"/>
      <c r="N665" s="668"/>
      <c r="O665" s="668"/>
      <c r="P665" s="681"/>
      <c r="Q665" s="669"/>
    </row>
    <row r="666" spans="1:17" ht="14.4" customHeight="1" x14ac:dyDescent="0.3">
      <c r="A666" s="664" t="s">
        <v>548</v>
      </c>
      <c r="B666" s="665" t="s">
        <v>5688</v>
      </c>
      <c r="C666" s="665" t="s">
        <v>5547</v>
      </c>
      <c r="D666" s="665" t="s">
        <v>6616</v>
      </c>
      <c r="E666" s="665" t="s">
        <v>6617</v>
      </c>
      <c r="F666" s="668">
        <v>1</v>
      </c>
      <c r="G666" s="668">
        <v>2214</v>
      </c>
      <c r="H666" s="668">
        <v>1</v>
      </c>
      <c r="I666" s="668">
        <v>2214</v>
      </c>
      <c r="J666" s="668">
        <v>4</v>
      </c>
      <c r="K666" s="668">
        <v>8880</v>
      </c>
      <c r="L666" s="668">
        <v>4.0108401084010836</v>
      </c>
      <c r="M666" s="668">
        <v>2220</v>
      </c>
      <c r="N666" s="668"/>
      <c r="O666" s="668"/>
      <c r="P666" s="681"/>
      <c r="Q666" s="669"/>
    </row>
    <row r="667" spans="1:17" ht="14.4" customHeight="1" x14ac:dyDescent="0.3">
      <c r="A667" s="664" t="s">
        <v>548</v>
      </c>
      <c r="B667" s="665" t="s">
        <v>5688</v>
      </c>
      <c r="C667" s="665" t="s">
        <v>5547</v>
      </c>
      <c r="D667" s="665" t="s">
        <v>6618</v>
      </c>
      <c r="E667" s="665" t="s">
        <v>6619</v>
      </c>
      <c r="F667" s="668"/>
      <c r="G667" s="668"/>
      <c r="H667" s="668"/>
      <c r="I667" s="668"/>
      <c r="J667" s="668">
        <v>3</v>
      </c>
      <c r="K667" s="668">
        <v>8556</v>
      </c>
      <c r="L667" s="668"/>
      <c r="M667" s="668">
        <v>2852</v>
      </c>
      <c r="N667" s="668"/>
      <c r="O667" s="668"/>
      <c r="P667" s="681"/>
      <c r="Q667" s="669"/>
    </row>
    <row r="668" spans="1:17" ht="14.4" customHeight="1" x14ac:dyDescent="0.3">
      <c r="A668" s="664" t="s">
        <v>548</v>
      </c>
      <c r="B668" s="665" t="s">
        <v>5688</v>
      </c>
      <c r="C668" s="665" t="s">
        <v>5547</v>
      </c>
      <c r="D668" s="665" t="s">
        <v>6620</v>
      </c>
      <c r="E668" s="665" t="s">
        <v>6621</v>
      </c>
      <c r="F668" s="668"/>
      <c r="G668" s="668"/>
      <c r="H668" s="668"/>
      <c r="I668" s="668"/>
      <c r="J668" s="668"/>
      <c r="K668" s="668"/>
      <c r="L668" s="668"/>
      <c r="M668" s="668"/>
      <c r="N668" s="668">
        <v>1</v>
      </c>
      <c r="O668" s="668">
        <v>1659</v>
      </c>
      <c r="P668" s="681"/>
      <c r="Q668" s="669">
        <v>1659</v>
      </c>
    </row>
    <row r="669" spans="1:17" ht="14.4" customHeight="1" x14ac:dyDescent="0.3">
      <c r="A669" s="664" t="s">
        <v>548</v>
      </c>
      <c r="B669" s="665" t="s">
        <v>5688</v>
      </c>
      <c r="C669" s="665" t="s">
        <v>5547</v>
      </c>
      <c r="D669" s="665" t="s">
        <v>6622</v>
      </c>
      <c r="E669" s="665" t="s">
        <v>6623</v>
      </c>
      <c r="F669" s="668">
        <v>5</v>
      </c>
      <c r="G669" s="668">
        <v>20220</v>
      </c>
      <c r="H669" s="668">
        <v>1</v>
      </c>
      <c r="I669" s="668">
        <v>4044</v>
      </c>
      <c r="J669" s="668"/>
      <c r="K669" s="668"/>
      <c r="L669" s="668"/>
      <c r="M669" s="668"/>
      <c r="N669" s="668">
        <v>2</v>
      </c>
      <c r="O669" s="668">
        <v>8548</v>
      </c>
      <c r="P669" s="681">
        <v>0.42274975272007914</v>
      </c>
      <c r="Q669" s="669">
        <v>4274</v>
      </c>
    </row>
    <row r="670" spans="1:17" ht="14.4" customHeight="1" x14ac:dyDescent="0.3">
      <c r="A670" s="664" t="s">
        <v>548</v>
      </c>
      <c r="B670" s="665" t="s">
        <v>5688</v>
      </c>
      <c r="C670" s="665" t="s">
        <v>5547</v>
      </c>
      <c r="D670" s="665" t="s">
        <v>6624</v>
      </c>
      <c r="E670" s="665" t="s">
        <v>6625</v>
      </c>
      <c r="F670" s="668">
        <v>3</v>
      </c>
      <c r="G670" s="668">
        <v>7242</v>
      </c>
      <c r="H670" s="668">
        <v>1</v>
      </c>
      <c r="I670" s="668">
        <v>2414</v>
      </c>
      <c r="J670" s="668">
        <v>1</v>
      </c>
      <c r="K670" s="668">
        <v>2420</v>
      </c>
      <c r="L670" s="668">
        <v>0.33416183374758351</v>
      </c>
      <c r="M670" s="668">
        <v>2420</v>
      </c>
      <c r="N670" s="668">
        <v>3</v>
      </c>
      <c r="O670" s="668">
        <v>7476</v>
      </c>
      <c r="P670" s="681">
        <v>1.0323115161557581</v>
      </c>
      <c r="Q670" s="669">
        <v>2492</v>
      </c>
    </row>
    <row r="671" spans="1:17" ht="14.4" customHeight="1" x14ac:dyDescent="0.3">
      <c r="A671" s="664" t="s">
        <v>548</v>
      </c>
      <c r="B671" s="665" t="s">
        <v>5688</v>
      </c>
      <c r="C671" s="665" t="s">
        <v>5547</v>
      </c>
      <c r="D671" s="665" t="s">
        <v>6626</v>
      </c>
      <c r="E671" s="665" t="s">
        <v>6627</v>
      </c>
      <c r="F671" s="668">
        <v>1</v>
      </c>
      <c r="G671" s="668">
        <v>2599</v>
      </c>
      <c r="H671" s="668">
        <v>1</v>
      </c>
      <c r="I671" s="668">
        <v>2599</v>
      </c>
      <c r="J671" s="668">
        <v>2</v>
      </c>
      <c r="K671" s="668">
        <v>5214</v>
      </c>
      <c r="L671" s="668">
        <v>2.0061562139284339</v>
      </c>
      <c r="M671" s="668">
        <v>2607</v>
      </c>
      <c r="N671" s="668"/>
      <c r="O671" s="668"/>
      <c r="P671" s="681"/>
      <c r="Q671" s="669"/>
    </row>
    <row r="672" spans="1:17" ht="14.4" customHeight="1" x14ac:dyDescent="0.3">
      <c r="A672" s="664" t="s">
        <v>548</v>
      </c>
      <c r="B672" s="665" t="s">
        <v>5688</v>
      </c>
      <c r="C672" s="665" t="s">
        <v>5547</v>
      </c>
      <c r="D672" s="665" t="s">
        <v>5591</v>
      </c>
      <c r="E672" s="665" t="s">
        <v>5592</v>
      </c>
      <c r="F672" s="668">
        <v>114</v>
      </c>
      <c r="G672" s="668">
        <v>145370</v>
      </c>
      <c r="H672" s="668">
        <v>1</v>
      </c>
      <c r="I672" s="668">
        <v>1275.1754385964912</v>
      </c>
      <c r="J672" s="668">
        <v>93</v>
      </c>
      <c r="K672" s="668">
        <v>119412</v>
      </c>
      <c r="L672" s="668">
        <v>0.82143495906995945</v>
      </c>
      <c r="M672" s="668">
        <v>1284</v>
      </c>
      <c r="N672" s="668">
        <v>106</v>
      </c>
      <c r="O672" s="668">
        <v>138729</v>
      </c>
      <c r="P672" s="681">
        <v>0.95431657150718852</v>
      </c>
      <c r="Q672" s="669">
        <v>1308.7641509433963</v>
      </c>
    </row>
    <row r="673" spans="1:17" ht="14.4" customHeight="1" x14ac:dyDescent="0.3">
      <c r="A673" s="664" t="s">
        <v>548</v>
      </c>
      <c r="B673" s="665" t="s">
        <v>5688</v>
      </c>
      <c r="C673" s="665" t="s">
        <v>5547</v>
      </c>
      <c r="D673" s="665" t="s">
        <v>5747</v>
      </c>
      <c r="E673" s="665" t="s">
        <v>5748</v>
      </c>
      <c r="F673" s="668">
        <v>35</v>
      </c>
      <c r="G673" s="668">
        <v>141801</v>
      </c>
      <c r="H673" s="668">
        <v>1</v>
      </c>
      <c r="I673" s="668">
        <v>4051.457142857143</v>
      </c>
      <c r="J673" s="668">
        <v>21</v>
      </c>
      <c r="K673" s="668">
        <v>85722</v>
      </c>
      <c r="L673" s="668">
        <v>0.60452324031565363</v>
      </c>
      <c r="M673" s="668">
        <v>4082</v>
      </c>
      <c r="N673" s="668">
        <v>29</v>
      </c>
      <c r="O673" s="668">
        <v>123627</v>
      </c>
      <c r="P673" s="681">
        <v>0.87183447225336919</v>
      </c>
      <c r="Q673" s="669">
        <v>4263</v>
      </c>
    </row>
    <row r="674" spans="1:17" ht="14.4" customHeight="1" x14ac:dyDescent="0.3">
      <c r="A674" s="664" t="s">
        <v>548</v>
      </c>
      <c r="B674" s="665" t="s">
        <v>5688</v>
      </c>
      <c r="C674" s="665" t="s">
        <v>5547</v>
      </c>
      <c r="D674" s="665" t="s">
        <v>5593</v>
      </c>
      <c r="E674" s="665" t="s">
        <v>5594</v>
      </c>
      <c r="F674" s="668">
        <v>11</v>
      </c>
      <c r="G674" s="668">
        <v>10272</v>
      </c>
      <c r="H674" s="668">
        <v>1</v>
      </c>
      <c r="I674" s="668">
        <v>933.81818181818187</v>
      </c>
      <c r="J674" s="668">
        <v>5</v>
      </c>
      <c r="K674" s="668">
        <v>4730</v>
      </c>
      <c r="L674" s="668">
        <v>0.46047507788161995</v>
      </c>
      <c r="M674" s="668">
        <v>946</v>
      </c>
      <c r="N674" s="668">
        <v>11</v>
      </c>
      <c r="O674" s="668">
        <v>10681</v>
      </c>
      <c r="P674" s="681">
        <v>1.0398169781931463</v>
      </c>
      <c r="Q674" s="669">
        <v>971</v>
      </c>
    </row>
    <row r="675" spans="1:17" ht="14.4" customHeight="1" x14ac:dyDescent="0.3">
      <c r="A675" s="664" t="s">
        <v>548</v>
      </c>
      <c r="B675" s="665" t="s">
        <v>5688</v>
      </c>
      <c r="C675" s="665" t="s">
        <v>5547</v>
      </c>
      <c r="D675" s="665" t="s">
        <v>6628</v>
      </c>
      <c r="E675" s="665" t="s">
        <v>6629</v>
      </c>
      <c r="F675" s="668">
        <v>7</v>
      </c>
      <c r="G675" s="668">
        <v>6384</v>
      </c>
      <c r="H675" s="668">
        <v>1</v>
      </c>
      <c r="I675" s="668">
        <v>912</v>
      </c>
      <c r="J675" s="668">
        <v>4</v>
      </c>
      <c r="K675" s="668">
        <v>3668</v>
      </c>
      <c r="L675" s="668">
        <v>0.57456140350877194</v>
      </c>
      <c r="M675" s="668">
        <v>917</v>
      </c>
      <c r="N675" s="668">
        <v>4</v>
      </c>
      <c r="O675" s="668">
        <v>3720</v>
      </c>
      <c r="P675" s="681">
        <v>0.58270676691729328</v>
      </c>
      <c r="Q675" s="669">
        <v>930</v>
      </c>
    </row>
    <row r="676" spans="1:17" ht="14.4" customHeight="1" x14ac:dyDescent="0.3">
      <c r="A676" s="664" t="s">
        <v>548</v>
      </c>
      <c r="B676" s="665" t="s">
        <v>5688</v>
      </c>
      <c r="C676" s="665" t="s">
        <v>5547</v>
      </c>
      <c r="D676" s="665" t="s">
        <v>5595</v>
      </c>
      <c r="E676" s="665" t="s">
        <v>5596</v>
      </c>
      <c r="F676" s="668">
        <v>1</v>
      </c>
      <c r="G676" s="668">
        <v>956</v>
      </c>
      <c r="H676" s="668">
        <v>1</v>
      </c>
      <c r="I676" s="668">
        <v>956</v>
      </c>
      <c r="J676" s="668">
        <v>1</v>
      </c>
      <c r="K676" s="668">
        <v>960</v>
      </c>
      <c r="L676" s="668">
        <v>1.00418410041841</v>
      </c>
      <c r="M676" s="668">
        <v>960</v>
      </c>
      <c r="N676" s="668">
        <v>2</v>
      </c>
      <c r="O676" s="668">
        <v>1970</v>
      </c>
      <c r="P676" s="681">
        <v>2.0606694560669454</v>
      </c>
      <c r="Q676" s="669">
        <v>985</v>
      </c>
    </row>
    <row r="677" spans="1:17" ht="14.4" customHeight="1" x14ac:dyDescent="0.3">
      <c r="A677" s="664" t="s">
        <v>548</v>
      </c>
      <c r="B677" s="665" t="s">
        <v>5688</v>
      </c>
      <c r="C677" s="665" t="s">
        <v>5547</v>
      </c>
      <c r="D677" s="665" t="s">
        <v>6630</v>
      </c>
      <c r="E677" s="665" t="s">
        <v>6631</v>
      </c>
      <c r="F677" s="668">
        <v>1</v>
      </c>
      <c r="G677" s="668">
        <v>2331</v>
      </c>
      <c r="H677" s="668">
        <v>1</v>
      </c>
      <c r="I677" s="668">
        <v>2331</v>
      </c>
      <c r="J677" s="668">
        <v>5</v>
      </c>
      <c r="K677" s="668">
        <v>11685</v>
      </c>
      <c r="L677" s="668">
        <v>5.012870012870013</v>
      </c>
      <c r="M677" s="668">
        <v>2337</v>
      </c>
      <c r="N677" s="668">
        <v>2</v>
      </c>
      <c r="O677" s="668">
        <v>4818</v>
      </c>
      <c r="P677" s="681">
        <v>2.0669240669240669</v>
      </c>
      <c r="Q677" s="669">
        <v>2409</v>
      </c>
    </row>
    <row r="678" spans="1:17" ht="14.4" customHeight="1" x14ac:dyDescent="0.3">
      <c r="A678" s="664" t="s">
        <v>548</v>
      </c>
      <c r="B678" s="665" t="s">
        <v>5688</v>
      </c>
      <c r="C678" s="665" t="s">
        <v>5547</v>
      </c>
      <c r="D678" s="665" t="s">
        <v>6632</v>
      </c>
      <c r="E678" s="665" t="s">
        <v>6633</v>
      </c>
      <c r="F678" s="668">
        <v>56</v>
      </c>
      <c r="G678" s="668">
        <v>165016</v>
      </c>
      <c r="H678" s="668">
        <v>1</v>
      </c>
      <c r="I678" s="668">
        <v>2946.7142857142858</v>
      </c>
      <c r="J678" s="668">
        <v>29</v>
      </c>
      <c r="K678" s="668">
        <v>86420</v>
      </c>
      <c r="L678" s="668">
        <v>0.5237067920686479</v>
      </c>
      <c r="M678" s="668">
        <v>2980</v>
      </c>
      <c r="N678" s="668">
        <v>23</v>
      </c>
      <c r="O678" s="668">
        <v>71047</v>
      </c>
      <c r="P678" s="681">
        <v>0.43054612886023175</v>
      </c>
      <c r="Q678" s="669">
        <v>3089</v>
      </c>
    </row>
    <row r="679" spans="1:17" ht="14.4" customHeight="1" x14ac:dyDescent="0.3">
      <c r="A679" s="664" t="s">
        <v>548</v>
      </c>
      <c r="B679" s="665" t="s">
        <v>5688</v>
      </c>
      <c r="C679" s="665" t="s">
        <v>5547</v>
      </c>
      <c r="D679" s="665" t="s">
        <v>6634</v>
      </c>
      <c r="E679" s="665" t="s">
        <v>6635</v>
      </c>
      <c r="F679" s="668">
        <v>1</v>
      </c>
      <c r="G679" s="668">
        <v>2146</v>
      </c>
      <c r="H679" s="668">
        <v>1</v>
      </c>
      <c r="I679" s="668">
        <v>2146</v>
      </c>
      <c r="J679" s="668">
        <v>1</v>
      </c>
      <c r="K679" s="668">
        <v>2176</v>
      </c>
      <c r="L679" s="668">
        <v>1.0139794967381175</v>
      </c>
      <c r="M679" s="668">
        <v>2176</v>
      </c>
      <c r="N679" s="668"/>
      <c r="O679" s="668"/>
      <c r="P679" s="681"/>
      <c r="Q679" s="669"/>
    </row>
    <row r="680" spans="1:17" ht="14.4" customHeight="1" x14ac:dyDescent="0.3">
      <c r="A680" s="664" t="s">
        <v>548</v>
      </c>
      <c r="B680" s="665" t="s">
        <v>5688</v>
      </c>
      <c r="C680" s="665" t="s">
        <v>5547</v>
      </c>
      <c r="D680" s="665" t="s">
        <v>6636</v>
      </c>
      <c r="E680" s="665" t="s">
        <v>6637</v>
      </c>
      <c r="F680" s="668">
        <v>1</v>
      </c>
      <c r="G680" s="668">
        <v>1634</v>
      </c>
      <c r="H680" s="668">
        <v>1</v>
      </c>
      <c r="I680" s="668">
        <v>1634</v>
      </c>
      <c r="J680" s="668">
        <v>1</v>
      </c>
      <c r="K680" s="668">
        <v>1640</v>
      </c>
      <c r="L680" s="668">
        <v>1.003671970624235</v>
      </c>
      <c r="M680" s="668">
        <v>1640</v>
      </c>
      <c r="N680" s="668"/>
      <c r="O680" s="668"/>
      <c r="P680" s="681"/>
      <c r="Q680" s="669"/>
    </row>
    <row r="681" spans="1:17" ht="14.4" customHeight="1" x14ac:dyDescent="0.3">
      <c r="A681" s="664" t="s">
        <v>548</v>
      </c>
      <c r="B681" s="665" t="s">
        <v>5688</v>
      </c>
      <c r="C681" s="665" t="s">
        <v>5547</v>
      </c>
      <c r="D681" s="665" t="s">
        <v>6638</v>
      </c>
      <c r="E681" s="665" t="s">
        <v>6639</v>
      </c>
      <c r="F681" s="668">
        <v>1</v>
      </c>
      <c r="G681" s="668">
        <v>2153</v>
      </c>
      <c r="H681" s="668">
        <v>1</v>
      </c>
      <c r="I681" s="668">
        <v>2153</v>
      </c>
      <c r="J681" s="668"/>
      <c r="K681" s="668"/>
      <c r="L681" s="668"/>
      <c r="M681" s="668"/>
      <c r="N681" s="668"/>
      <c r="O681" s="668"/>
      <c r="P681" s="681"/>
      <c r="Q681" s="669"/>
    </row>
    <row r="682" spans="1:17" ht="14.4" customHeight="1" x14ac:dyDescent="0.3">
      <c r="A682" s="664" t="s">
        <v>548</v>
      </c>
      <c r="B682" s="665" t="s">
        <v>5688</v>
      </c>
      <c r="C682" s="665" t="s">
        <v>5547</v>
      </c>
      <c r="D682" s="665" t="s">
        <v>6640</v>
      </c>
      <c r="E682" s="665" t="s">
        <v>6641</v>
      </c>
      <c r="F682" s="668">
        <v>3</v>
      </c>
      <c r="G682" s="668">
        <v>4974</v>
      </c>
      <c r="H682" s="668">
        <v>1</v>
      </c>
      <c r="I682" s="668">
        <v>1658</v>
      </c>
      <c r="J682" s="668"/>
      <c r="K682" s="668"/>
      <c r="L682" s="668"/>
      <c r="M682" s="668"/>
      <c r="N682" s="668">
        <v>2</v>
      </c>
      <c r="O682" s="668">
        <v>3436</v>
      </c>
      <c r="P682" s="681">
        <v>0.69079211901889825</v>
      </c>
      <c r="Q682" s="669">
        <v>1718</v>
      </c>
    </row>
    <row r="683" spans="1:17" ht="14.4" customHeight="1" x14ac:dyDescent="0.3">
      <c r="A683" s="664" t="s">
        <v>548</v>
      </c>
      <c r="B683" s="665" t="s">
        <v>5688</v>
      </c>
      <c r="C683" s="665" t="s">
        <v>5547</v>
      </c>
      <c r="D683" s="665" t="s">
        <v>6642</v>
      </c>
      <c r="E683" s="665" t="s">
        <v>6643</v>
      </c>
      <c r="F683" s="668">
        <v>0</v>
      </c>
      <c r="G683" s="668">
        <v>0</v>
      </c>
      <c r="H683" s="668"/>
      <c r="I683" s="668"/>
      <c r="J683" s="668">
        <v>0</v>
      </c>
      <c r="K683" s="668">
        <v>0</v>
      </c>
      <c r="L683" s="668"/>
      <c r="M683" s="668"/>
      <c r="N683" s="668">
        <v>0</v>
      </c>
      <c r="O683" s="668">
        <v>0</v>
      </c>
      <c r="P683" s="681"/>
      <c r="Q683" s="669"/>
    </row>
    <row r="684" spans="1:17" ht="14.4" customHeight="1" x14ac:dyDescent="0.3">
      <c r="A684" s="664" t="s">
        <v>548</v>
      </c>
      <c r="B684" s="665" t="s">
        <v>5688</v>
      </c>
      <c r="C684" s="665" t="s">
        <v>5547</v>
      </c>
      <c r="D684" s="665" t="s">
        <v>6644</v>
      </c>
      <c r="E684" s="665" t="s">
        <v>6645</v>
      </c>
      <c r="F684" s="668">
        <v>604</v>
      </c>
      <c r="G684" s="668">
        <v>0</v>
      </c>
      <c r="H684" s="668"/>
      <c r="I684" s="668">
        <v>0</v>
      </c>
      <c r="J684" s="668">
        <v>590</v>
      </c>
      <c r="K684" s="668">
        <v>0</v>
      </c>
      <c r="L684" s="668"/>
      <c r="M684" s="668">
        <v>0</v>
      </c>
      <c r="N684" s="668">
        <v>620</v>
      </c>
      <c r="O684" s="668">
        <v>0</v>
      </c>
      <c r="P684" s="681"/>
      <c r="Q684" s="669">
        <v>0</v>
      </c>
    </row>
    <row r="685" spans="1:17" ht="14.4" customHeight="1" x14ac:dyDescent="0.3">
      <c r="A685" s="664" t="s">
        <v>548</v>
      </c>
      <c r="B685" s="665" t="s">
        <v>5688</v>
      </c>
      <c r="C685" s="665" t="s">
        <v>5547</v>
      </c>
      <c r="D685" s="665" t="s">
        <v>6646</v>
      </c>
      <c r="E685" s="665" t="s">
        <v>6647</v>
      </c>
      <c r="F685" s="668">
        <v>88</v>
      </c>
      <c r="G685" s="668">
        <v>0</v>
      </c>
      <c r="H685" s="668"/>
      <c r="I685" s="668">
        <v>0</v>
      </c>
      <c r="J685" s="668">
        <v>76</v>
      </c>
      <c r="K685" s="668">
        <v>0</v>
      </c>
      <c r="L685" s="668"/>
      <c r="M685" s="668">
        <v>0</v>
      </c>
      <c r="N685" s="668">
        <v>75</v>
      </c>
      <c r="O685" s="668">
        <v>0</v>
      </c>
      <c r="P685" s="681"/>
      <c r="Q685" s="669">
        <v>0</v>
      </c>
    </row>
    <row r="686" spans="1:17" ht="14.4" customHeight="1" x14ac:dyDescent="0.3">
      <c r="A686" s="664" t="s">
        <v>548</v>
      </c>
      <c r="B686" s="665" t="s">
        <v>5688</v>
      </c>
      <c r="C686" s="665" t="s">
        <v>5547</v>
      </c>
      <c r="D686" s="665" t="s">
        <v>6648</v>
      </c>
      <c r="E686" s="665" t="s">
        <v>6649</v>
      </c>
      <c r="F686" s="668">
        <v>8</v>
      </c>
      <c r="G686" s="668">
        <v>0</v>
      </c>
      <c r="H686" s="668"/>
      <c r="I686" s="668">
        <v>0</v>
      </c>
      <c r="J686" s="668"/>
      <c r="K686" s="668"/>
      <c r="L686" s="668"/>
      <c r="M686" s="668"/>
      <c r="N686" s="668"/>
      <c r="O686" s="668"/>
      <c r="P686" s="681"/>
      <c r="Q686" s="669"/>
    </row>
    <row r="687" spans="1:17" ht="14.4" customHeight="1" x14ac:dyDescent="0.3">
      <c r="A687" s="664" t="s">
        <v>548</v>
      </c>
      <c r="B687" s="665" t="s">
        <v>5688</v>
      </c>
      <c r="C687" s="665" t="s">
        <v>5547</v>
      </c>
      <c r="D687" s="665" t="s">
        <v>6650</v>
      </c>
      <c r="E687" s="665" t="s">
        <v>6651</v>
      </c>
      <c r="F687" s="668">
        <v>21</v>
      </c>
      <c r="G687" s="668">
        <v>119285</v>
      </c>
      <c r="H687" s="668">
        <v>1</v>
      </c>
      <c r="I687" s="668">
        <v>5680.2380952380954</v>
      </c>
      <c r="J687" s="668">
        <v>27</v>
      </c>
      <c r="K687" s="668">
        <v>153846</v>
      </c>
      <c r="L687" s="668">
        <v>1.2897346690698748</v>
      </c>
      <c r="M687" s="668">
        <v>5698</v>
      </c>
      <c r="N687" s="668">
        <v>26</v>
      </c>
      <c r="O687" s="668">
        <v>150644</v>
      </c>
      <c r="P687" s="681">
        <v>1.2628913945592488</v>
      </c>
      <c r="Q687" s="669">
        <v>5794</v>
      </c>
    </row>
    <row r="688" spans="1:17" ht="14.4" customHeight="1" x14ac:dyDescent="0.3">
      <c r="A688" s="664" t="s">
        <v>548</v>
      </c>
      <c r="B688" s="665" t="s">
        <v>5688</v>
      </c>
      <c r="C688" s="665" t="s">
        <v>5547</v>
      </c>
      <c r="D688" s="665" t="s">
        <v>6652</v>
      </c>
      <c r="E688" s="665" t="s">
        <v>6653</v>
      </c>
      <c r="F688" s="668">
        <v>40</v>
      </c>
      <c r="G688" s="668">
        <v>157074</v>
      </c>
      <c r="H688" s="668">
        <v>1</v>
      </c>
      <c r="I688" s="668">
        <v>3926.85</v>
      </c>
      <c r="J688" s="668">
        <v>52</v>
      </c>
      <c r="K688" s="668">
        <v>205816</v>
      </c>
      <c r="L688" s="668">
        <v>1.3103123368603333</v>
      </c>
      <c r="M688" s="668">
        <v>3958</v>
      </c>
      <c r="N688" s="668">
        <v>60</v>
      </c>
      <c r="O688" s="668">
        <v>248340</v>
      </c>
      <c r="P688" s="681">
        <v>1.5810382367546507</v>
      </c>
      <c r="Q688" s="669">
        <v>4139</v>
      </c>
    </row>
    <row r="689" spans="1:17" ht="14.4" customHeight="1" x14ac:dyDescent="0.3">
      <c r="A689" s="664" t="s">
        <v>548</v>
      </c>
      <c r="B689" s="665" t="s">
        <v>5688</v>
      </c>
      <c r="C689" s="665" t="s">
        <v>5547</v>
      </c>
      <c r="D689" s="665" t="s">
        <v>6654</v>
      </c>
      <c r="E689" s="665" t="s">
        <v>6655</v>
      </c>
      <c r="F689" s="668">
        <v>3153</v>
      </c>
      <c r="G689" s="668">
        <v>3465308</v>
      </c>
      <c r="H689" s="668">
        <v>1</v>
      </c>
      <c r="I689" s="668">
        <v>1099.0510624801775</v>
      </c>
      <c r="J689" s="668">
        <v>2977</v>
      </c>
      <c r="K689" s="668">
        <v>3259411</v>
      </c>
      <c r="L689" s="668">
        <v>0.9405833478582567</v>
      </c>
      <c r="M689" s="668">
        <v>1094.8642929123278</v>
      </c>
      <c r="N689" s="668">
        <v>2897</v>
      </c>
      <c r="O689" s="668">
        <v>3244990</v>
      </c>
      <c r="P689" s="681">
        <v>0.93642181301056071</v>
      </c>
      <c r="Q689" s="669">
        <v>1120.1208146358301</v>
      </c>
    </row>
    <row r="690" spans="1:17" ht="14.4" customHeight="1" x14ac:dyDescent="0.3">
      <c r="A690" s="664" t="s">
        <v>548</v>
      </c>
      <c r="B690" s="665" t="s">
        <v>5688</v>
      </c>
      <c r="C690" s="665" t="s">
        <v>5547</v>
      </c>
      <c r="D690" s="665" t="s">
        <v>6656</v>
      </c>
      <c r="E690" s="665" t="s">
        <v>6657</v>
      </c>
      <c r="F690" s="668">
        <v>4</v>
      </c>
      <c r="G690" s="668">
        <v>14078</v>
      </c>
      <c r="H690" s="668">
        <v>1</v>
      </c>
      <c r="I690" s="668">
        <v>3519.5</v>
      </c>
      <c r="J690" s="668"/>
      <c r="K690" s="668"/>
      <c r="L690" s="668"/>
      <c r="M690" s="668"/>
      <c r="N690" s="668"/>
      <c r="O690" s="668"/>
      <c r="P690" s="681"/>
      <c r="Q690" s="669"/>
    </row>
    <row r="691" spans="1:17" ht="14.4" customHeight="1" x14ac:dyDescent="0.3">
      <c r="A691" s="664" t="s">
        <v>548</v>
      </c>
      <c r="B691" s="665" t="s">
        <v>5688</v>
      </c>
      <c r="C691" s="665" t="s">
        <v>5547</v>
      </c>
      <c r="D691" s="665" t="s">
        <v>5615</v>
      </c>
      <c r="E691" s="665" t="s">
        <v>5616</v>
      </c>
      <c r="F691" s="668">
        <v>7</v>
      </c>
      <c r="G691" s="668">
        <v>2287</v>
      </c>
      <c r="H691" s="668">
        <v>1</v>
      </c>
      <c r="I691" s="668">
        <v>326.71428571428572</v>
      </c>
      <c r="J691" s="668">
        <v>3</v>
      </c>
      <c r="K691" s="668">
        <v>1152</v>
      </c>
      <c r="L691" s="668">
        <v>0.50371665937909926</v>
      </c>
      <c r="M691" s="668">
        <v>384</v>
      </c>
      <c r="N691" s="668">
        <v>2</v>
      </c>
      <c r="O691" s="668">
        <v>788</v>
      </c>
      <c r="P691" s="681">
        <v>0.34455618714473107</v>
      </c>
      <c r="Q691" s="669">
        <v>394</v>
      </c>
    </row>
    <row r="692" spans="1:17" ht="14.4" customHeight="1" x14ac:dyDescent="0.3">
      <c r="A692" s="664" t="s">
        <v>548</v>
      </c>
      <c r="B692" s="665" t="s">
        <v>5688</v>
      </c>
      <c r="C692" s="665" t="s">
        <v>5547</v>
      </c>
      <c r="D692" s="665" t="s">
        <v>5617</v>
      </c>
      <c r="E692" s="665" t="s">
        <v>5580</v>
      </c>
      <c r="F692" s="668">
        <v>1</v>
      </c>
      <c r="G692" s="668">
        <v>673</v>
      </c>
      <c r="H692" s="668">
        <v>1</v>
      </c>
      <c r="I692" s="668">
        <v>673</v>
      </c>
      <c r="J692" s="668">
        <v>1</v>
      </c>
      <c r="K692" s="668">
        <v>675</v>
      </c>
      <c r="L692" s="668">
        <v>1.0029717682020802</v>
      </c>
      <c r="M692" s="668">
        <v>675</v>
      </c>
      <c r="N692" s="668"/>
      <c r="O692" s="668"/>
      <c r="P692" s="681"/>
      <c r="Q692" s="669"/>
    </row>
    <row r="693" spans="1:17" ht="14.4" customHeight="1" x14ac:dyDescent="0.3">
      <c r="A693" s="664" t="s">
        <v>548</v>
      </c>
      <c r="B693" s="665" t="s">
        <v>5688</v>
      </c>
      <c r="C693" s="665" t="s">
        <v>5547</v>
      </c>
      <c r="D693" s="665" t="s">
        <v>6658</v>
      </c>
      <c r="E693" s="665" t="s">
        <v>6659</v>
      </c>
      <c r="F693" s="668">
        <v>3</v>
      </c>
      <c r="G693" s="668">
        <v>0</v>
      </c>
      <c r="H693" s="668"/>
      <c r="I693" s="668">
        <v>0</v>
      </c>
      <c r="J693" s="668">
        <v>6</v>
      </c>
      <c r="K693" s="668">
        <v>0</v>
      </c>
      <c r="L693" s="668"/>
      <c r="M693" s="668">
        <v>0</v>
      </c>
      <c r="N693" s="668">
        <v>6</v>
      </c>
      <c r="O693" s="668">
        <v>0</v>
      </c>
      <c r="P693" s="681"/>
      <c r="Q693" s="669">
        <v>0</v>
      </c>
    </row>
    <row r="694" spans="1:17" ht="14.4" customHeight="1" x14ac:dyDescent="0.3">
      <c r="A694" s="664" t="s">
        <v>548</v>
      </c>
      <c r="B694" s="665" t="s">
        <v>5688</v>
      </c>
      <c r="C694" s="665" t="s">
        <v>5547</v>
      </c>
      <c r="D694" s="665" t="s">
        <v>5749</v>
      </c>
      <c r="E694" s="665" t="s">
        <v>5750</v>
      </c>
      <c r="F694" s="668">
        <v>23</v>
      </c>
      <c r="G694" s="668">
        <v>65127</v>
      </c>
      <c r="H694" s="668">
        <v>1</v>
      </c>
      <c r="I694" s="668">
        <v>2831.608695652174</v>
      </c>
      <c r="J694" s="668">
        <v>14</v>
      </c>
      <c r="K694" s="668">
        <v>39930</v>
      </c>
      <c r="L694" s="668">
        <v>0.61310977014141599</v>
      </c>
      <c r="M694" s="668">
        <v>2852.1428571428573</v>
      </c>
      <c r="N694" s="668">
        <v>22</v>
      </c>
      <c r="O694" s="668">
        <v>64900</v>
      </c>
      <c r="P694" s="681">
        <v>0.99651450243370643</v>
      </c>
      <c r="Q694" s="669">
        <v>2950</v>
      </c>
    </row>
    <row r="695" spans="1:17" ht="14.4" customHeight="1" x14ac:dyDescent="0.3">
      <c r="A695" s="664" t="s">
        <v>548</v>
      </c>
      <c r="B695" s="665" t="s">
        <v>5688</v>
      </c>
      <c r="C695" s="665" t="s">
        <v>5547</v>
      </c>
      <c r="D695" s="665" t="s">
        <v>6660</v>
      </c>
      <c r="E695" s="665" t="s">
        <v>6661</v>
      </c>
      <c r="F695" s="668">
        <v>1</v>
      </c>
      <c r="G695" s="668">
        <v>2767</v>
      </c>
      <c r="H695" s="668">
        <v>1</v>
      </c>
      <c r="I695" s="668">
        <v>2767</v>
      </c>
      <c r="J695" s="668">
        <v>2</v>
      </c>
      <c r="K695" s="668">
        <v>5552</v>
      </c>
      <c r="L695" s="668">
        <v>2.0065052403324901</v>
      </c>
      <c r="M695" s="668">
        <v>2776</v>
      </c>
      <c r="N695" s="668">
        <v>1</v>
      </c>
      <c r="O695" s="668">
        <v>2885</v>
      </c>
      <c r="P695" s="681">
        <v>1.0426454644018792</v>
      </c>
      <c r="Q695" s="669">
        <v>2885</v>
      </c>
    </row>
    <row r="696" spans="1:17" ht="14.4" customHeight="1" x14ac:dyDescent="0.3">
      <c r="A696" s="664" t="s">
        <v>548</v>
      </c>
      <c r="B696" s="665" t="s">
        <v>5688</v>
      </c>
      <c r="C696" s="665" t="s">
        <v>5547</v>
      </c>
      <c r="D696" s="665" t="s">
        <v>5622</v>
      </c>
      <c r="E696" s="665" t="s">
        <v>5623</v>
      </c>
      <c r="F696" s="668">
        <v>24</v>
      </c>
      <c r="G696" s="668">
        <v>10396</v>
      </c>
      <c r="H696" s="668">
        <v>1</v>
      </c>
      <c r="I696" s="668">
        <v>433.16666666666669</v>
      </c>
      <c r="J696" s="668">
        <v>20</v>
      </c>
      <c r="K696" s="668">
        <v>8720</v>
      </c>
      <c r="L696" s="668">
        <v>0.83878414774913423</v>
      </c>
      <c r="M696" s="668">
        <v>436</v>
      </c>
      <c r="N696" s="668">
        <v>21</v>
      </c>
      <c r="O696" s="668">
        <v>9316</v>
      </c>
      <c r="P696" s="681">
        <v>0.89611388995767605</v>
      </c>
      <c r="Q696" s="669">
        <v>443.61904761904759</v>
      </c>
    </row>
    <row r="697" spans="1:17" ht="14.4" customHeight="1" x14ac:dyDescent="0.3">
      <c r="A697" s="664" t="s">
        <v>548</v>
      </c>
      <c r="B697" s="665" t="s">
        <v>5688</v>
      </c>
      <c r="C697" s="665" t="s">
        <v>5547</v>
      </c>
      <c r="D697" s="665" t="s">
        <v>6662</v>
      </c>
      <c r="E697" s="665" t="s">
        <v>6663</v>
      </c>
      <c r="F697" s="668">
        <v>2</v>
      </c>
      <c r="G697" s="668">
        <v>7900</v>
      </c>
      <c r="H697" s="668">
        <v>1</v>
      </c>
      <c r="I697" s="668">
        <v>3950</v>
      </c>
      <c r="J697" s="668">
        <v>1</v>
      </c>
      <c r="K697" s="668">
        <v>3989</v>
      </c>
      <c r="L697" s="668">
        <v>0.50493670886075948</v>
      </c>
      <c r="M697" s="668">
        <v>3989</v>
      </c>
      <c r="N697" s="668">
        <v>1</v>
      </c>
      <c r="O697" s="668">
        <v>4134</v>
      </c>
      <c r="P697" s="681">
        <v>0.5232911392405063</v>
      </c>
      <c r="Q697" s="669">
        <v>4134</v>
      </c>
    </row>
    <row r="698" spans="1:17" ht="14.4" customHeight="1" x14ac:dyDescent="0.3">
      <c r="A698" s="664" t="s">
        <v>548</v>
      </c>
      <c r="B698" s="665" t="s">
        <v>5688</v>
      </c>
      <c r="C698" s="665" t="s">
        <v>5547</v>
      </c>
      <c r="D698" s="665" t="s">
        <v>5624</v>
      </c>
      <c r="E698" s="665" t="s">
        <v>5625</v>
      </c>
      <c r="F698" s="668">
        <v>1005</v>
      </c>
      <c r="G698" s="668">
        <v>234298</v>
      </c>
      <c r="H698" s="668">
        <v>1</v>
      </c>
      <c r="I698" s="668">
        <v>233.13233830845772</v>
      </c>
      <c r="J698" s="668">
        <v>1026</v>
      </c>
      <c r="K698" s="668">
        <v>241110</v>
      </c>
      <c r="L698" s="668">
        <v>1.0290740851394378</v>
      </c>
      <c r="M698" s="668">
        <v>235</v>
      </c>
      <c r="N698" s="668">
        <v>1026</v>
      </c>
      <c r="O698" s="668">
        <v>257526</v>
      </c>
      <c r="P698" s="681">
        <v>1.099138703702123</v>
      </c>
      <c r="Q698" s="669">
        <v>251</v>
      </c>
    </row>
    <row r="699" spans="1:17" ht="14.4" customHeight="1" x14ac:dyDescent="0.3">
      <c r="A699" s="664" t="s">
        <v>548</v>
      </c>
      <c r="B699" s="665" t="s">
        <v>5688</v>
      </c>
      <c r="C699" s="665" t="s">
        <v>5547</v>
      </c>
      <c r="D699" s="665" t="s">
        <v>5626</v>
      </c>
      <c r="E699" s="665" t="s">
        <v>5627</v>
      </c>
      <c r="F699" s="668">
        <v>2</v>
      </c>
      <c r="G699" s="668">
        <v>225</v>
      </c>
      <c r="H699" s="668">
        <v>1</v>
      </c>
      <c r="I699" s="668">
        <v>112.5</v>
      </c>
      <c r="J699" s="668">
        <v>1</v>
      </c>
      <c r="K699" s="668">
        <v>114</v>
      </c>
      <c r="L699" s="668">
        <v>0.50666666666666671</v>
      </c>
      <c r="M699" s="668">
        <v>114</v>
      </c>
      <c r="N699" s="668">
        <v>5</v>
      </c>
      <c r="O699" s="668">
        <v>600</v>
      </c>
      <c r="P699" s="681">
        <v>2.6666666666666665</v>
      </c>
      <c r="Q699" s="669">
        <v>120</v>
      </c>
    </row>
    <row r="700" spans="1:17" ht="14.4" customHeight="1" x14ac:dyDescent="0.3">
      <c r="A700" s="664" t="s">
        <v>548</v>
      </c>
      <c r="B700" s="665" t="s">
        <v>5688</v>
      </c>
      <c r="C700" s="665" t="s">
        <v>5547</v>
      </c>
      <c r="D700" s="665" t="s">
        <v>5628</v>
      </c>
      <c r="E700" s="665" t="s">
        <v>5629</v>
      </c>
      <c r="F700" s="668">
        <v>2</v>
      </c>
      <c r="G700" s="668">
        <v>1395</v>
      </c>
      <c r="H700" s="668">
        <v>1</v>
      </c>
      <c r="I700" s="668">
        <v>697.5</v>
      </c>
      <c r="J700" s="668">
        <v>1</v>
      </c>
      <c r="K700" s="668">
        <v>704</v>
      </c>
      <c r="L700" s="668">
        <v>0.50465949820788536</v>
      </c>
      <c r="M700" s="668">
        <v>704</v>
      </c>
      <c r="N700" s="668">
        <v>1</v>
      </c>
      <c r="O700" s="668">
        <v>721</v>
      </c>
      <c r="P700" s="681">
        <v>0.51684587813620075</v>
      </c>
      <c r="Q700" s="669">
        <v>721</v>
      </c>
    </row>
    <row r="701" spans="1:17" ht="14.4" customHeight="1" x14ac:dyDescent="0.3">
      <c r="A701" s="664" t="s">
        <v>548</v>
      </c>
      <c r="B701" s="665" t="s">
        <v>5688</v>
      </c>
      <c r="C701" s="665" t="s">
        <v>5547</v>
      </c>
      <c r="D701" s="665" t="s">
        <v>5630</v>
      </c>
      <c r="E701" s="665" t="s">
        <v>5631</v>
      </c>
      <c r="F701" s="668">
        <v>886</v>
      </c>
      <c r="G701" s="668">
        <v>306764</v>
      </c>
      <c r="H701" s="668">
        <v>1</v>
      </c>
      <c r="I701" s="668">
        <v>346.23476297968398</v>
      </c>
      <c r="J701" s="668">
        <v>893</v>
      </c>
      <c r="K701" s="668">
        <v>311654</v>
      </c>
      <c r="L701" s="668">
        <v>1.0159405927683822</v>
      </c>
      <c r="M701" s="668">
        <v>348.996640537514</v>
      </c>
      <c r="N701" s="668">
        <v>590</v>
      </c>
      <c r="O701" s="668">
        <v>219411</v>
      </c>
      <c r="P701" s="681">
        <v>0.71524364006206731</v>
      </c>
      <c r="Q701" s="669">
        <v>371.88305084745764</v>
      </c>
    </row>
    <row r="702" spans="1:17" ht="14.4" customHeight="1" x14ac:dyDescent="0.3">
      <c r="A702" s="664" t="s">
        <v>548</v>
      </c>
      <c r="B702" s="665" t="s">
        <v>5688</v>
      </c>
      <c r="C702" s="665" t="s">
        <v>5547</v>
      </c>
      <c r="D702" s="665" t="s">
        <v>6664</v>
      </c>
      <c r="E702" s="665" t="s">
        <v>6665</v>
      </c>
      <c r="F702" s="668">
        <v>135</v>
      </c>
      <c r="G702" s="668">
        <v>114405</v>
      </c>
      <c r="H702" s="668">
        <v>1</v>
      </c>
      <c r="I702" s="668">
        <v>847.44444444444446</v>
      </c>
      <c r="J702" s="668">
        <v>136</v>
      </c>
      <c r="K702" s="668">
        <v>115860</v>
      </c>
      <c r="L702" s="668">
        <v>1.0127179756129541</v>
      </c>
      <c r="M702" s="668">
        <v>851.91176470588232</v>
      </c>
      <c r="N702" s="668">
        <v>88</v>
      </c>
      <c r="O702" s="668">
        <v>76042</v>
      </c>
      <c r="P702" s="681">
        <v>0.66467374677680169</v>
      </c>
      <c r="Q702" s="669">
        <v>864.11363636363637</v>
      </c>
    </row>
    <row r="703" spans="1:17" ht="14.4" customHeight="1" x14ac:dyDescent="0.3">
      <c r="A703" s="664" t="s">
        <v>548</v>
      </c>
      <c r="B703" s="665" t="s">
        <v>5688</v>
      </c>
      <c r="C703" s="665" t="s">
        <v>5547</v>
      </c>
      <c r="D703" s="665" t="s">
        <v>5632</v>
      </c>
      <c r="E703" s="665" t="s">
        <v>5633</v>
      </c>
      <c r="F703" s="668">
        <v>703</v>
      </c>
      <c r="G703" s="668">
        <v>79127</v>
      </c>
      <c r="H703" s="668">
        <v>1</v>
      </c>
      <c r="I703" s="668">
        <v>112.55618776671409</v>
      </c>
      <c r="J703" s="668">
        <v>723</v>
      </c>
      <c r="K703" s="668">
        <v>82420</v>
      </c>
      <c r="L703" s="668">
        <v>1.041616641601476</v>
      </c>
      <c r="M703" s="668">
        <v>113.99723374827109</v>
      </c>
      <c r="N703" s="668">
        <v>738</v>
      </c>
      <c r="O703" s="668">
        <v>88524</v>
      </c>
      <c r="P703" s="681">
        <v>1.118758451603119</v>
      </c>
      <c r="Q703" s="669">
        <v>119.95121951219512</v>
      </c>
    </row>
    <row r="704" spans="1:17" ht="14.4" customHeight="1" x14ac:dyDescent="0.3">
      <c r="A704" s="664" t="s">
        <v>548</v>
      </c>
      <c r="B704" s="665" t="s">
        <v>5688</v>
      </c>
      <c r="C704" s="665" t="s">
        <v>5547</v>
      </c>
      <c r="D704" s="665" t="s">
        <v>6666</v>
      </c>
      <c r="E704" s="665" t="s">
        <v>6667</v>
      </c>
      <c r="F704" s="668">
        <v>15</v>
      </c>
      <c r="G704" s="668">
        <v>64123</v>
      </c>
      <c r="H704" s="668">
        <v>1</v>
      </c>
      <c r="I704" s="668">
        <v>4274.8666666666668</v>
      </c>
      <c r="J704" s="668">
        <v>5</v>
      </c>
      <c r="K704" s="668">
        <v>21540</v>
      </c>
      <c r="L704" s="668">
        <v>0.33591690968919108</v>
      </c>
      <c r="M704" s="668">
        <v>4308</v>
      </c>
      <c r="N704" s="668">
        <v>10</v>
      </c>
      <c r="O704" s="668">
        <v>44890</v>
      </c>
      <c r="P704" s="681">
        <v>0.70006082061038943</v>
      </c>
      <c r="Q704" s="669">
        <v>4489</v>
      </c>
    </row>
    <row r="705" spans="1:17" ht="14.4" customHeight="1" x14ac:dyDescent="0.3">
      <c r="A705" s="664" t="s">
        <v>548</v>
      </c>
      <c r="B705" s="665" t="s">
        <v>5688</v>
      </c>
      <c r="C705" s="665" t="s">
        <v>5547</v>
      </c>
      <c r="D705" s="665" t="s">
        <v>6668</v>
      </c>
      <c r="E705" s="665" t="s">
        <v>6669</v>
      </c>
      <c r="F705" s="668">
        <v>20</v>
      </c>
      <c r="G705" s="668">
        <v>72610</v>
      </c>
      <c r="H705" s="668">
        <v>1</v>
      </c>
      <c r="I705" s="668">
        <v>3630.5</v>
      </c>
      <c r="J705" s="668">
        <v>10</v>
      </c>
      <c r="K705" s="668">
        <v>36540</v>
      </c>
      <c r="L705" s="668">
        <v>0.50323646880594963</v>
      </c>
      <c r="M705" s="668">
        <v>3654</v>
      </c>
      <c r="N705" s="668">
        <v>7</v>
      </c>
      <c r="O705" s="668">
        <v>26845</v>
      </c>
      <c r="P705" s="681">
        <v>0.36971491530092276</v>
      </c>
      <c r="Q705" s="669">
        <v>3835</v>
      </c>
    </row>
    <row r="706" spans="1:17" ht="14.4" customHeight="1" x14ac:dyDescent="0.3">
      <c r="A706" s="664" t="s">
        <v>548</v>
      </c>
      <c r="B706" s="665" t="s">
        <v>5688</v>
      </c>
      <c r="C706" s="665" t="s">
        <v>5547</v>
      </c>
      <c r="D706" s="665" t="s">
        <v>5817</v>
      </c>
      <c r="E706" s="665" t="s">
        <v>5818</v>
      </c>
      <c r="F706" s="668">
        <v>1</v>
      </c>
      <c r="G706" s="668">
        <v>3459</v>
      </c>
      <c r="H706" s="668">
        <v>1</v>
      </c>
      <c r="I706" s="668">
        <v>3459</v>
      </c>
      <c r="J706" s="668"/>
      <c r="K706" s="668"/>
      <c r="L706" s="668"/>
      <c r="M706" s="668"/>
      <c r="N706" s="668"/>
      <c r="O706" s="668"/>
      <c r="P706" s="681"/>
      <c r="Q706" s="669"/>
    </row>
    <row r="707" spans="1:17" ht="14.4" customHeight="1" x14ac:dyDescent="0.3">
      <c r="A707" s="664" t="s">
        <v>548</v>
      </c>
      <c r="B707" s="665" t="s">
        <v>5688</v>
      </c>
      <c r="C707" s="665" t="s">
        <v>5547</v>
      </c>
      <c r="D707" s="665" t="s">
        <v>6670</v>
      </c>
      <c r="E707" s="665" t="s">
        <v>6671</v>
      </c>
      <c r="F707" s="668">
        <v>6</v>
      </c>
      <c r="G707" s="668">
        <v>5200</v>
      </c>
      <c r="H707" s="668">
        <v>1</v>
      </c>
      <c r="I707" s="668">
        <v>866.66666666666663</v>
      </c>
      <c r="J707" s="668">
        <v>6</v>
      </c>
      <c r="K707" s="668">
        <v>5232</v>
      </c>
      <c r="L707" s="668">
        <v>1.0061538461538462</v>
      </c>
      <c r="M707" s="668">
        <v>872</v>
      </c>
      <c r="N707" s="668">
        <v>4</v>
      </c>
      <c r="O707" s="668">
        <v>3540</v>
      </c>
      <c r="P707" s="681">
        <v>0.68076923076923079</v>
      </c>
      <c r="Q707" s="669">
        <v>885</v>
      </c>
    </row>
    <row r="708" spans="1:17" ht="14.4" customHeight="1" x14ac:dyDescent="0.3">
      <c r="A708" s="664" t="s">
        <v>548</v>
      </c>
      <c r="B708" s="665" t="s">
        <v>5688</v>
      </c>
      <c r="C708" s="665" t="s">
        <v>5547</v>
      </c>
      <c r="D708" s="665" t="s">
        <v>6672</v>
      </c>
      <c r="E708" s="665" t="s">
        <v>6673</v>
      </c>
      <c r="F708" s="668">
        <v>1</v>
      </c>
      <c r="G708" s="668">
        <v>3571</v>
      </c>
      <c r="H708" s="668">
        <v>1</v>
      </c>
      <c r="I708" s="668">
        <v>3571</v>
      </c>
      <c r="J708" s="668"/>
      <c r="K708" s="668"/>
      <c r="L708" s="668"/>
      <c r="M708" s="668"/>
      <c r="N708" s="668"/>
      <c r="O708" s="668"/>
      <c r="P708" s="681"/>
      <c r="Q708" s="669"/>
    </row>
    <row r="709" spans="1:17" ht="14.4" customHeight="1" x14ac:dyDescent="0.3">
      <c r="A709" s="664" t="s">
        <v>548</v>
      </c>
      <c r="B709" s="665" t="s">
        <v>5688</v>
      </c>
      <c r="C709" s="665" t="s">
        <v>5547</v>
      </c>
      <c r="D709" s="665" t="s">
        <v>5638</v>
      </c>
      <c r="E709" s="665" t="s">
        <v>5639</v>
      </c>
      <c r="F709" s="668">
        <v>2</v>
      </c>
      <c r="G709" s="668">
        <v>355</v>
      </c>
      <c r="H709" s="668">
        <v>1</v>
      </c>
      <c r="I709" s="668">
        <v>177.5</v>
      </c>
      <c r="J709" s="668">
        <v>3</v>
      </c>
      <c r="K709" s="668">
        <v>537</v>
      </c>
      <c r="L709" s="668">
        <v>1.5126760563380282</v>
      </c>
      <c r="M709" s="668">
        <v>179</v>
      </c>
      <c r="N709" s="668">
        <v>3</v>
      </c>
      <c r="O709" s="668">
        <v>549</v>
      </c>
      <c r="P709" s="681">
        <v>1.5464788732394366</v>
      </c>
      <c r="Q709" s="669">
        <v>183</v>
      </c>
    </row>
    <row r="710" spans="1:17" ht="14.4" customHeight="1" x14ac:dyDescent="0.3">
      <c r="A710" s="664" t="s">
        <v>548</v>
      </c>
      <c r="B710" s="665" t="s">
        <v>5688</v>
      </c>
      <c r="C710" s="665" t="s">
        <v>5547</v>
      </c>
      <c r="D710" s="665" t="s">
        <v>5640</v>
      </c>
      <c r="E710" s="665" t="s">
        <v>5641</v>
      </c>
      <c r="F710" s="668"/>
      <c r="G710" s="668"/>
      <c r="H710" s="668"/>
      <c r="I710" s="668"/>
      <c r="J710" s="668">
        <v>1</v>
      </c>
      <c r="K710" s="668">
        <v>635</v>
      </c>
      <c r="L710" s="668"/>
      <c r="M710" s="668">
        <v>635</v>
      </c>
      <c r="N710" s="668">
        <v>2</v>
      </c>
      <c r="O710" s="668">
        <v>1296</v>
      </c>
      <c r="P710" s="681"/>
      <c r="Q710" s="669">
        <v>648</v>
      </c>
    </row>
    <row r="711" spans="1:17" ht="14.4" customHeight="1" x14ac:dyDescent="0.3">
      <c r="A711" s="664" t="s">
        <v>548</v>
      </c>
      <c r="B711" s="665" t="s">
        <v>5688</v>
      </c>
      <c r="C711" s="665" t="s">
        <v>5547</v>
      </c>
      <c r="D711" s="665" t="s">
        <v>6674</v>
      </c>
      <c r="E711" s="665" t="s">
        <v>6675</v>
      </c>
      <c r="F711" s="668">
        <v>47</v>
      </c>
      <c r="G711" s="668">
        <v>83437</v>
      </c>
      <c r="H711" s="668">
        <v>1</v>
      </c>
      <c r="I711" s="668">
        <v>1775.2553191489362</v>
      </c>
      <c r="J711" s="668">
        <v>33</v>
      </c>
      <c r="K711" s="668">
        <v>59037</v>
      </c>
      <c r="L711" s="668">
        <v>0.70756379064443831</v>
      </c>
      <c r="M711" s="668">
        <v>1789</v>
      </c>
      <c r="N711" s="668">
        <v>25</v>
      </c>
      <c r="O711" s="668">
        <v>46525</v>
      </c>
      <c r="P711" s="681">
        <v>0.55760633771588142</v>
      </c>
      <c r="Q711" s="669">
        <v>1861</v>
      </c>
    </row>
    <row r="712" spans="1:17" ht="14.4" customHeight="1" x14ac:dyDescent="0.3">
      <c r="A712" s="664" t="s">
        <v>548</v>
      </c>
      <c r="B712" s="665" t="s">
        <v>5688</v>
      </c>
      <c r="C712" s="665" t="s">
        <v>5547</v>
      </c>
      <c r="D712" s="665" t="s">
        <v>6676</v>
      </c>
      <c r="E712" s="665" t="s">
        <v>6677</v>
      </c>
      <c r="F712" s="668">
        <v>2</v>
      </c>
      <c r="G712" s="668">
        <v>220</v>
      </c>
      <c r="H712" s="668">
        <v>1</v>
      </c>
      <c r="I712" s="668">
        <v>110</v>
      </c>
      <c r="J712" s="668">
        <v>3</v>
      </c>
      <c r="K712" s="668">
        <v>336</v>
      </c>
      <c r="L712" s="668">
        <v>1.5272727272727273</v>
      </c>
      <c r="M712" s="668">
        <v>112</v>
      </c>
      <c r="N712" s="668">
        <v>7</v>
      </c>
      <c r="O712" s="668">
        <v>819</v>
      </c>
      <c r="P712" s="681">
        <v>3.7227272727272727</v>
      </c>
      <c r="Q712" s="669">
        <v>117</v>
      </c>
    </row>
    <row r="713" spans="1:17" ht="14.4" customHeight="1" x14ac:dyDescent="0.3">
      <c r="A713" s="664" t="s">
        <v>548</v>
      </c>
      <c r="B713" s="665" t="s">
        <v>5688</v>
      </c>
      <c r="C713" s="665" t="s">
        <v>5547</v>
      </c>
      <c r="D713" s="665" t="s">
        <v>6678</v>
      </c>
      <c r="E713" s="665" t="s">
        <v>6679</v>
      </c>
      <c r="F713" s="668">
        <v>1</v>
      </c>
      <c r="G713" s="668">
        <v>1277</v>
      </c>
      <c r="H713" s="668">
        <v>1</v>
      </c>
      <c r="I713" s="668">
        <v>1277</v>
      </c>
      <c r="J713" s="668"/>
      <c r="K713" s="668"/>
      <c r="L713" s="668"/>
      <c r="M713" s="668"/>
      <c r="N713" s="668"/>
      <c r="O713" s="668"/>
      <c r="P713" s="681"/>
      <c r="Q713" s="669"/>
    </row>
    <row r="714" spans="1:17" ht="14.4" customHeight="1" x14ac:dyDescent="0.3">
      <c r="A714" s="664" t="s">
        <v>548</v>
      </c>
      <c r="B714" s="665" t="s">
        <v>5688</v>
      </c>
      <c r="C714" s="665" t="s">
        <v>5547</v>
      </c>
      <c r="D714" s="665" t="s">
        <v>5642</v>
      </c>
      <c r="E714" s="665" t="s">
        <v>5643</v>
      </c>
      <c r="F714" s="668">
        <v>61</v>
      </c>
      <c r="G714" s="668">
        <v>16079</v>
      </c>
      <c r="H714" s="668">
        <v>1</v>
      </c>
      <c r="I714" s="668">
        <v>263.59016393442624</v>
      </c>
      <c r="J714" s="668">
        <v>40</v>
      </c>
      <c r="K714" s="668">
        <v>12440</v>
      </c>
      <c r="L714" s="668">
        <v>0.77367995522109589</v>
      </c>
      <c r="M714" s="668">
        <v>311</v>
      </c>
      <c r="N714" s="668">
        <v>51</v>
      </c>
      <c r="O714" s="668">
        <v>16261</v>
      </c>
      <c r="P714" s="681">
        <v>1.0113191118850675</v>
      </c>
      <c r="Q714" s="669">
        <v>318.84313725490193</v>
      </c>
    </row>
    <row r="715" spans="1:17" ht="14.4" customHeight="1" x14ac:dyDescent="0.3">
      <c r="A715" s="664" t="s">
        <v>548</v>
      </c>
      <c r="B715" s="665" t="s">
        <v>5688</v>
      </c>
      <c r="C715" s="665" t="s">
        <v>5547</v>
      </c>
      <c r="D715" s="665" t="s">
        <v>5644</v>
      </c>
      <c r="E715" s="665" t="s">
        <v>5645</v>
      </c>
      <c r="F715" s="668">
        <v>1</v>
      </c>
      <c r="G715" s="668">
        <v>480</v>
      </c>
      <c r="H715" s="668">
        <v>1</v>
      </c>
      <c r="I715" s="668">
        <v>480</v>
      </c>
      <c r="J715" s="668"/>
      <c r="K715" s="668"/>
      <c r="L715" s="668"/>
      <c r="M715" s="668"/>
      <c r="N715" s="668"/>
      <c r="O715" s="668"/>
      <c r="P715" s="681"/>
      <c r="Q715" s="669"/>
    </row>
    <row r="716" spans="1:17" ht="14.4" customHeight="1" x14ac:dyDescent="0.3">
      <c r="A716" s="664" t="s">
        <v>548</v>
      </c>
      <c r="B716" s="665" t="s">
        <v>5688</v>
      </c>
      <c r="C716" s="665" t="s">
        <v>5547</v>
      </c>
      <c r="D716" s="665" t="s">
        <v>6680</v>
      </c>
      <c r="E716" s="665" t="s">
        <v>6681</v>
      </c>
      <c r="F716" s="668"/>
      <c r="G716" s="668"/>
      <c r="H716" s="668"/>
      <c r="I716" s="668"/>
      <c r="J716" s="668">
        <v>1</v>
      </c>
      <c r="K716" s="668">
        <v>628</v>
      </c>
      <c r="L716" s="668"/>
      <c r="M716" s="668">
        <v>628</v>
      </c>
      <c r="N716" s="668"/>
      <c r="O716" s="668"/>
      <c r="P716" s="681"/>
      <c r="Q716" s="669"/>
    </row>
    <row r="717" spans="1:17" ht="14.4" customHeight="1" x14ac:dyDescent="0.3">
      <c r="A717" s="664" t="s">
        <v>548</v>
      </c>
      <c r="B717" s="665" t="s">
        <v>5688</v>
      </c>
      <c r="C717" s="665" t="s">
        <v>5547</v>
      </c>
      <c r="D717" s="665" t="s">
        <v>6682</v>
      </c>
      <c r="E717" s="665" t="s">
        <v>6683</v>
      </c>
      <c r="F717" s="668">
        <v>38</v>
      </c>
      <c r="G717" s="668">
        <v>95842</v>
      </c>
      <c r="H717" s="668">
        <v>1</v>
      </c>
      <c r="I717" s="668">
        <v>2522.1578947368421</v>
      </c>
      <c r="J717" s="668">
        <v>30</v>
      </c>
      <c r="K717" s="668">
        <v>76200</v>
      </c>
      <c r="L717" s="668">
        <v>0.79505853383693992</v>
      </c>
      <c r="M717" s="668">
        <v>2540</v>
      </c>
      <c r="N717" s="668">
        <v>38</v>
      </c>
      <c r="O717" s="668">
        <v>100662</v>
      </c>
      <c r="P717" s="681">
        <v>1.0502911041088459</v>
      </c>
      <c r="Q717" s="669">
        <v>2649</v>
      </c>
    </row>
    <row r="718" spans="1:17" ht="14.4" customHeight="1" x14ac:dyDescent="0.3">
      <c r="A718" s="664" t="s">
        <v>548</v>
      </c>
      <c r="B718" s="665" t="s">
        <v>5688</v>
      </c>
      <c r="C718" s="665" t="s">
        <v>5547</v>
      </c>
      <c r="D718" s="665" t="s">
        <v>6684</v>
      </c>
      <c r="E718" s="665" t="s">
        <v>6685</v>
      </c>
      <c r="F718" s="668">
        <v>11</v>
      </c>
      <c r="G718" s="668">
        <v>50320</v>
      </c>
      <c r="H718" s="668">
        <v>1</v>
      </c>
      <c r="I718" s="668">
        <v>4574.545454545455</v>
      </c>
      <c r="J718" s="668">
        <v>4</v>
      </c>
      <c r="K718" s="668">
        <v>18420</v>
      </c>
      <c r="L718" s="668">
        <v>0.36605723370429255</v>
      </c>
      <c r="M718" s="668">
        <v>4605</v>
      </c>
      <c r="N718" s="668">
        <v>5</v>
      </c>
      <c r="O718" s="668">
        <v>23930</v>
      </c>
      <c r="P718" s="681">
        <v>0.47555643879173293</v>
      </c>
      <c r="Q718" s="669">
        <v>4786</v>
      </c>
    </row>
    <row r="719" spans="1:17" ht="14.4" customHeight="1" x14ac:dyDescent="0.3">
      <c r="A719" s="664" t="s">
        <v>548</v>
      </c>
      <c r="B719" s="665" t="s">
        <v>5688</v>
      </c>
      <c r="C719" s="665" t="s">
        <v>5547</v>
      </c>
      <c r="D719" s="665" t="s">
        <v>6686</v>
      </c>
      <c r="E719" s="665" t="s">
        <v>6687</v>
      </c>
      <c r="F719" s="668">
        <v>10</v>
      </c>
      <c r="G719" s="668">
        <v>39278</v>
      </c>
      <c r="H719" s="668">
        <v>1</v>
      </c>
      <c r="I719" s="668">
        <v>3927.8</v>
      </c>
      <c r="J719" s="668">
        <v>2</v>
      </c>
      <c r="K719" s="668">
        <v>7912</v>
      </c>
      <c r="L719" s="668">
        <v>0.20143591832578034</v>
      </c>
      <c r="M719" s="668">
        <v>3956</v>
      </c>
      <c r="N719" s="668">
        <v>2</v>
      </c>
      <c r="O719" s="668">
        <v>8202</v>
      </c>
      <c r="P719" s="681">
        <v>0.20881918631294871</v>
      </c>
      <c r="Q719" s="669">
        <v>4101</v>
      </c>
    </row>
    <row r="720" spans="1:17" ht="14.4" customHeight="1" x14ac:dyDescent="0.3">
      <c r="A720" s="664" t="s">
        <v>548</v>
      </c>
      <c r="B720" s="665" t="s">
        <v>5688</v>
      </c>
      <c r="C720" s="665" t="s">
        <v>5547</v>
      </c>
      <c r="D720" s="665" t="s">
        <v>6688</v>
      </c>
      <c r="E720" s="665" t="s">
        <v>6689</v>
      </c>
      <c r="F720" s="668">
        <v>49</v>
      </c>
      <c r="G720" s="668">
        <v>266349</v>
      </c>
      <c r="H720" s="668">
        <v>1</v>
      </c>
      <c r="I720" s="668">
        <v>5435.6938775510207</v>
      </c>
      <c r="J720" s="668">
        <v>59</v>
      </c>
      <c r="K720" s="668">
        <v>323765</v>
      </c>
      <c r="L720" s="668">
        <v>1.215566793943285</v>
      </c>
      <c r="M720" s="668">
        <v>5487.5423728813557</v>
      </c>
      <c r="N720" s="668">
        <v>65</v>
      </c>
      <c r="O720" s="668">
        <v>370454</v>
      </c>
      <c r="P720" s="681">
        <v>1.3908593612140463</v>
      </c>
      <c r="Q720" s="669">
        <v>5699.292307692308</v>
      </c>
    </row>
    <row r="721" spans="1:17" ht="14.4" customHeight="1" x14ac:dyDescent="0.3">
      <c r="A721" s="664" t="s">
        <v>548</v>
      </c>
      <c r="B721" s="665" t="s">
        <v>5688</v>
      </c>
      <c r="C721" s="665" t="s">
        <v>5547</v>
      </c>
      <c r="D721" s="665" t="s">
        <v>6690</v>
      </c>
      <c r="E721" s="665" t="s">
        <v>6691</v>
      </c>
      <c r="F721" s="668">
        <v>10</v>
      </c>
      <c r="G721" s="668">
        <v>24526</v>
      </c>
      <c r="H721" s="668">
        <v>1</v>
      </c>
      <c r="I721" s="668">
        <v>2452.6</v>
      </c>
      <c r="J721" s="668">
        <v>8</v>
      </c>
      <c r="K721" s="668">
        <v>19728</v>
      </c>
      <c r="L721" s="668">
        <v>0.80437087172796218</v>
      </c>
      <c r="M721" s="668">
        <v>2466</v>
      </c>
      <c r="N721" s="668">
        <v>5</v>
      </c>
      <c r="O721" s="668">
        <v>12755</v>
      </c>
      <c r="P721" s="681">
        <v>0.52006034412460245</v>
      </c>
      <c r="Q721" s="669">
        <v>2551</v>
      </c>
    </row>
    <row r="722" spans="1:17" ht="14.4" customHeight="1" x14ac:dyDescent="0.3">
      <c r="A722" s="664" t="s">
        <v>548</v>
      </c>
      <c r="B722" s="665" t="s">
        <v>5688</v>
      </c>
      <c r="C722" s="665" t="s">
        <v>5547</v>
      </c>
      <c r="D722" s="665" t="s">
        <v>6692</v>
      </c>
      <c r="E722" s="665" t="s">
        <v>6693</v>
      </c>
      <c r="F722" s="668">
        <v>17</v>
      </c>
      <c r="G722" s="668">
        <v>41825</v>
      </c>
      <c r="H722" s="668">
        <v>1</v>
      </c>
      <c r="I722" s="668">
        <v>2460.294117647059</v>
      </c>
      <c r="J722" s="668">
        <v>18</v>
      </c>
      <c r="K722" s="668">
        <v>44514</v>
      </c>
      <c r="L722" s="668">
        <v>1.0642916915720264</v>
      </c>
      <c r="M722" s="668">
        <v>2473</v>
      </c>
      <c r="N722" s="668">
        <v>24</v>
      </c>
      <c r="O722" s="668">
        <v>61152</v>
      </c>
      <c r="P722" s="681">
        <v>1.462092050209205</v>
      </c>
      <c r="Q722" s="669">
        <v>2548</v>
      </c>
    </row>
    <row r="723" spans="1:17" ht="14.4" customHeight="1" x14ac:dyDescent="0.3">
      <c r="A723" s="664" t="s">
        <v>548</v>
      </c>
      <c r="B723" s="665" t="s">
        <v>5688</v>
      </c>
      <c r="C723" s="665" t="s">
        <v>5547</v>
      </c>
      <c r="D723" s="665" t="s">
        <v>6694</v>
      </c>
      <c r="E723" s="665" t="s">
        <v>6695</v>
      </c>
      <c r="F723" s="668">
        <v>3</v>
      </c>
      <c r="G723" s="668">
        <v>13088</v>
      </c>
      <c r="H723" s="668">
        <v>1</v>
      </c>
      <c r="I723" s="668">
        <v>4362.666666666667</v>
      </c>
      <c r="J723" s="668">
        <v>3</v>
      </c>
      <c r="K723" s="668">
        <v>13152</v>
      </c>
      <c r="L723" s="668">
        <v>1.0048899755501222</v>
      </c>
      <c r="M723" s="668">
        <v>4384</v>
      </c>
      <c r="N723" s="668">
        <v>3</v>
      </c>
      <c r="O723" s="668">
        <v>13710</v>
      </c>
      <c r="P723" s="681">
        <v>1.0475244498777505</v>
      </c>
      <c r="Q723" s="669">
        <v>4570</v>
      </c>
    </row>
    <row r="724" spans="1:17" ht="14.4" customHeight="1" x14ac:dyDescent="0.3">
      <c r="A724" s="664" t="s">
        <v>548</v>
      </c>
      <c r="B724" s="665" t="s">
        <v>5688</v>
      </c>
      <c r="C724" s="665" t="s">
        <v>5547</v>
      </c>
      <c r="D724" s="665" t="s">
        <v>6696</v>
      </c>
      <c r="E724" s="665" t="s">
        <v>6697</v>
      </c>
      <c r="F724" s="668">
        <v>2</v>
      </c>
      <c r="G724" s="668">
        <v>7024</v>
      </c>
      <c r="H724" s="668">
        <v>1</v>
      </c>
      <c r="I724" s="668">
        <v>3512</v>
      </c>
      <c r="J724" s="668">
        <v>7</v>
      </c>
      <c r="K724" s="668">
        <v>24745</v>
      </c>
      <c r="L724" s="668">
        <v>3.5229214123006836</v>
      </c>
      <c r="M724" s="668">
        <v>3535</v>
      </c>
      <c r="N724" s="668">
        <v>8</v>
      </c>
      <c r="O724" s="668">
        <v>29680</v>
      </c>
      <c r="P724" s="681">
        <v>4.2255125284738044</v>
      </c>
      <c r="Q724" s="669">
        <v>3710</v>
      </c>
    </row>
    <row r="725" spans="1:17" ht="14.4" customHeight="1" x14ac:dyDescent="0.3">
      <c r="A725" s="664" t="s">
        <v>548</v>
      </c>
      <c r="B725" s="665" t="s">
        <v>5688</v>
      </c>
      <c r="C725" s="665" t="s">
        <v>5547</v>
      </c>
      <c r="D725" s="665" t="s">
        <v>6698</v>
      </c>
      <c r="E725" s="665" t="s">
        <v>6699</v>
      </c>
      <c r="F725" s="668">
        <v>9</v>
      </c>
      <c r="G725" s="668">
        <v>26964</v>
      </c>
      <c r="H725" s="668">
        <v>1</v>
      </c>
      <c r="I725" s="668">
        <v>2996</v>
      </c>
      <c r="J725" s="668">
        <v>10</v>
      </c>
      <c r="K725" s="668">
        <v>30110</v>
      </c>
      <c r="L725" s="668">
        <v>1.1166740839638036</v>
      </c>
      <c r="M725" s="668">
        <v>3011</v>
      </c>
      <c r="N725" s="668">
        <v>8</v>
      </c>
      <c r="O725" s="668">
        <v>24888</v>
      </c>
      <c r="P725" s="681">
        <v>0.92300845571873613</v>
      </c>
      <c r="Q725" s="669">
        <v>3111</v>
      </c>
    </row>
    <row r="726" spans="1:17" ht="14.4" customHeight="1" x14ac:dyDescent="0.3">
      <c r="A726" s="664" t="s">
        <v>548</v>
      </c>
      <c r="B726" s="665" t="s">
        <v>5688</v>
      </c>
      <c r="C726" s="665" t="s">
        <v>5547</v>
      </c>
      <c r="D726" s="665" t="s">
        <v>6700</v>
      </c>
      <c r="E726" s="665" t="s">
        <v>6701</v>
      </c>
      <c r="F726" s="668">
        <v>34</v>
      </c>
      <c r="G726" s="668">
        <v>95495</v>
      </c>
      <c r="H726" s="668">
        <v>1</v>
      </c>
      <c r="I726" s="668">
        <v>2808.6764705882351</v>
      </c>
      <c r="J726" s="668">
        <v>38</v>
      </c>
      <c r="K726" s="668">
        <v>107578</v>
      </c>
      <c r="L726" s="668">
        <v>1.1265301848264306</v>
      </c>
      <c r="M726" s="668">
        <v>2831</v>
      </c>
      <c r="N726" s="668">
        <v>26</v>
      </c>
      <c r="O726" s="668">
        <v>76206</v>
      </c>
      <c r="P726" s="681">
        <v>0.79801036703492334</v>
      </c>
      <c r="Q726" s="669">
        <v>2931</v>
      </c>
    </row>
    <row r="727" spans="1:17" ht="14.4" customHeight="1" x14ac:dyDescent="0.3">
      <c r="A727" s="664" t="s">
        <v>548</v>
      </c>
      <c r="B727" s="665" t="s">
        <v>5688</v>
      </c>
      <c r="C727" s="665" t="s">
        <v>5547</v>
      </c>
      <c r="D727" s="665" t="s">
        <v>6702</v>
      </c>
      <c r="E727" s="665" t="s">
        <v>6703</v>
      </c>
      <c r="F727" s="668">
        <v>6</v>
      </c>
      <c r="G727" s="668">
        <v>22617</v>
      </c>
      <c r="H727" s="668">
        <v>1</v>
      </c>
      <c r="I727" s="668">
        <v>3769.5</v>
      </c>
      <c r="J727" s="668">
        <v>5</v>
      </c>
      <c r="K727" s="668">
        <v>18975</v>
      </c>
      <c r="L727" s="668">
        <v>0.83897068576734313</v>
      </c>
      <c r="M727" s="668">
        <v>3795</v>
      </c>
      <c r="N727" s="668">
        <v>7</v>
      </c>
      <c r="O727" s="668">
        <v>27580</v>
      </c>
      <c r="P727" s="681">
        <v>1.2194367069018879</v>
      </c>
      <c r="Q727" s="669">
        <v>3940</v>
      </c>
    </row>
    <row r="728" spans="1:17" ht="14.4" customHeight="1" x14ac:dyDescent="0.3">
      <c r="A728" s="664" t="s">
        <v>548</v>
      </c>
      <c r="B728" s="665" t="s">
        <v>5688</v>
      </c>
      <c r="C728" s="665" t="s">
        <v>5547</v>
      </c>
      <c r="D728" s="665" t="s">
        <v>6704</v>
      </c>
      <c r="E728" s="665" t="s">
        <v>6705</v>
      </c>
      <c r="F728" s="668">
        <v>10</v>
      </c>
      <c r="G728" s="668">
        <v>9650</v>
      </c>
      <c r="H728" s="668">
        <v>1</v>
      </c>
      <c r="I728" s="668">
        <v>965</v>
      </c>
      <c r="J728" s="668">
        <v>18</v>
      </c>
      <c r="K728" s="668">
        <v>17568</v>
      </c>
      <c r="L728" s="668">
        <v>1.8205181347150259</v>
      </c>
      <c r="M728" s="668">
        <v>976</v>
      </c>
      <c r="N728" s="668">
        <v>8</v>
      </c>
      <c r="O728" s="668">
        <v>8008</v>
      </c>
      <c r="P728" s="681">
        <v>0.82984455958549219</v>
      </c>
      <c r="Q728" s="669">
        <v>1001</v>
      </c>
    </row>
    <row r="729" spans="1:17" ht="14.4" customHeight="1" x14ac:dyDescent="0.3">
      <c r="A729" s="664" t="s">
        <v>548</v>
      </c>
      <c r="B729" s="665" t="s">
        <v>5688</v>
      </c>
      <c r="C729" s="665" t="s">
        <v>5547</v>
      </c>
      <c r="D729" s="665" t="s">
        <v>5652</v>
      </c>
      <c r="E729" s="665" t="s">
        <v>5653</v>
      </c>
      <c r="F729" s="668">
        <v>4</v>
      </c>
      <c r="G729" s="668">
        <v>452</v>
      </c>
      <c r="H729" s="668">
        <v>1</v>
      </c>
      <c r="I729" s="668">
        <v>113</v>
      </c>
      <c r="J729" s="668">
        <v>2</v>
      </c>
      <c r="K729" s="668">
        <v>228</v>
      </c>
      <c r="L729" s="668">
        <v>0.50442477876106195</v>
      </c>
      <c r="M729" s="668">
        <v>114</v>
      </c>
      <c r="N729" s="668">
        <v>3</v>
      </c>
      <c r="O729" s="668">
        <v>360</v>
      </c>
      <c r="P729" s="681">
        <v>0.79646017699115046</v>
      </c>
      <c r="Q729" s="669">
        <v>120</v>
      </c>
    </row>
    <row r="730" spans="1:17" ht="14.4" customHeight="1" x14ac:dyDescent="0.3">
      <c r="A730" s="664" t="s">
        <v>548</v>
      </c>
      <c r="B730" s="665" t="s">
        <v>5688</v>
      </c>
      <c r="C730" s="665" t="s">
        <v>5547</v>
      </c>
      <c r="D730" s="665" t="s">
        <v>5654</v>
      </c>
      <c r="E730" s="665" t="s">
        <v>5655</v>
      </c>
      <c r="F730" s="668"/>
      <c r="G730" s="668"/>
      <c r="H730" s="668"/>
      <c r="I730" s="668"/>
      <c r="J730" s="668">
        <v>2</v>
      </c>
      <c r="K730" s="668">
        <v>1188</v>
      </c>
      <c r="L730" s="668"/>
      <c r="M730" s="668">
        <v>594</v>
      </c>
      <c r="N730" s="668"/>
      <c r="O730" s="668"/>
      <c r="P730" s="681"/>
      <c r="Q730" s="669"/>
    </row>
    <row r="731" spans="1:17" ht="14.4" customHeight="1" x14ac:dyDescent="0.3">
      <c r="A731" s="664" t="s">
        <v>548</v>
      </c>
      <c r="B731" s="665" t="s">
        <v>5688</v>
      </c>
      <c r="C731" s="665" t="s">
        <v>5547</v>
      </c>
      <c r="D731" s="665" t="s">
        <v>5656</v>
      </c>
      <c r="E731" s="665" t="s">
        <v>5657</v>
      </c>
      <c r="F731" s="668"/>
      <c r="G731" s="668"/>
      <c r="H731" s="668"/>
      <c r="I731" s="668"/>
      <c r="J731" s="668">
        <v>1</v>
      </c>
      <c r="K731" s="668">
        <v>935</v>
      </c>
      <c r="L731" s="668"/>
      <c r="M731" s="668">
        <v>935</v>
      </c>
      <c r="N731" s="668"/>
      <c r="O731" s="668"/>
      <c r="P731" s="681"/>
      <c r="Q731" s="669"/>
    </row>
    <row r="732" spans="1:17" ht="14.4" customHeight="1" x14ac:dyDescent="0.3">
      <c r="A732" s="664" t="s">
        <v>548</v>
      </c>
      <c r="B732" s="665" t="s">
        <v>5688</v>
      </c>
      <c r="C732" s="665" t="s">
        <v>5547</v>
      </c>
      <c r="D732" s="665" t="s">
        <v>6706</v>
      </c>
      <c r="E732" s="665" t="s">
        <v>6707</v>
      </c>
      <c r="F732" s="668">
        <v>10</v>
      </c>
      <c r="G732" s="668">
        <v>58182</v>
      </c>
      <c r="H732" s="668">
        <v>1</v>
      </c>
      <c r="I732" s="668">
        <v>5818.2</v>
      </c>
      <c r="J732" s="668">
        <v>7</v>
      </c>
      <c r="K732" s="668">
        <v>40971</v>
      </c>
      <c r="L732" s="668">
        <v>0.70418686191605651</v>
      </c>
      <c r="M732" s="668">
        <v>5853</v>
      </c>
      <c r="N732" s="668">
        <v>15</v>
      </c>
      <c r="O732" s="668">
        <v>91035</v>
      </c>
      <c r="P732" s="681">
        <v>1.5646591729400845</v>
      </c>
      <c r="Q732" s="669">
        <v>6069</v>
      </c>
    </row>
    <row r="733" spans="1:17" ht="14.4" customHeight="1" x14ac:dyDescent="0.3">
      <c r="A733" s="664" t="s">
        <v>548</v>
      </c>
      <c r="B733" s="665" t="s">
        <v>5688</v>
      </c>
      <c r="C733" s="665" t="s">
        <v>5547</v>
      </c>
      <c r="D733" s="665" t="s">
        <v>719</v>
      </c>
      <c r="E733" s="665" t="s">
        <v>6708</v>
      </c>
      <c r="F733" s="668">
        <v>3</v>
      </c>
      <c r="G733" s="668">
        <v>3563</v>
      </c>
      <c r="H733" s="668">
        <v>1</v>
      </c>
      <c r="I733" s="668">
        <v>1187.6666666666667</v>
      </c>
      <c r="J733" s="668">
        <v>3</v>
      </c>
      <c r="K733" s="668">
        <v>3579</v>
      </c>
      <c r="L733" s="668">
        <v>1.0044905978108336</v>
      </c>
      <c r="M733" s="668">
        <v>1193</v>
      </c>
      <c r="N733" s="668">
        <v>2</v>
      </c>
      <c r="O733" s="668">
        <v>2458</v>
      </c>
      <c r="P733" s="681">
        <v>0.68986808868930671</v>
      </c>
      <c r="Q733" s="669">
        <v>1229</v>
      </c>
    </row>
    <row r="734" spans="1:17" ht="14.4" customHeight="1" x14ac:dyDescent="0.3">
      <c r="A734" s="664" t="s">
        <v>548</v>
      </c>
      <c r="B734" s="665" t="s">
        <v>5688</v>
      </c>
      <c r="C734" s="665" t="s">
        <v>5547</v>
      </c>
      <c r="D734" s="665" t="s">
        <v>6709</v>
      </c>
      <c r="E734" s="665" t="s">
        <v>6710</v>
      </c>
      <c r="F734" s="668">
        <v>2</v>
      </c>
      <c r="G734" s="668">
        <v>15966</v>
      </c>
      <c r="H734" s="668">
        <v>1</v>
      </c>
      <c r="I734" s="668">
        <v>7983</v>
      </c>
      <c r="J734" s="668">
        <v>1</v>
      </c>
      <c r="K734" s="668">
        <v>8050</v>
      </c>
      <c r="L734" s="668">
        <v>0.50419641738694732</v>
      </c>
      <c r="M734" s="668">
        <v>8050</v>
      </c>
      <c r="N734" s="668">
        <v>5</v>
      </c>
      <c r="O734" s="668">
        <v>41530</v>
      </c>
      <c r="P734" s="681">
        <v>2.6011524489540272</v>
      </c>
      <c r="Q734" s="669">
        <v>8306</v>
      </c>
    </row>
    <row r="735" spans="1:17" ht="14.4" customHeight="1" x14ac:dyDescent="0.3">
      <c r="A735" s="664" t="s">
        <v>548</v>
      </c>
      <c r="B735" s="665" t="s">
        <v>5688</v>
      </c>
      <c r="C735" s="665" t="s">
        <v>5547</v>
      </c>
      <c r="D735" s="665" t="s">
        <v>6711</v>
      </c>
      <c r="E735" s="665" t="s">
        <v>6712</v>
      </c>
      <c r="F735" s="668">
        <v>7</v>
      </c>
      <c r="G735" s="668">
        <v>0</v>
      </c>
      <c r="H735" s="668"/>
      <c r="I735" s="668">
        <v>0</v>
      </c>
      <c r="J735" s="668">
        <v>9</v>
      </c>
      <c r="K735" s="668">
        <v>0</v>
      </c>
      <c r="L735" s="668"/>
      <c r="M735" s="668">
        <v>0</v>
      </c>
      <c r="N735" s="668">
        <v>7</v>
      </c>
      <c r="O735" s="668">
        <v>0</v>
      </c>
      <c r="P735" s="681"/>
      <c r="Q735" s="669">
        <v>0</v>
      </c>
    </row>
    <row r="736" spans="1:17" ht="14.4" customHeight="1" x14ac:dyDescent="0.3">
      <c r="A736" s="664" t="s">
        <v>548</v>
      </c>
      <c r="B736" s="665" t="s">
        <v>5688</v>
      </c>
      <c r="C736" s="665" t="s">
        <v>5547</v>
      </c>
      <c r="D736" s="665" t="s">
        <v>5660</v>
      </c>
      <c r="E736" s="665" t="s">
        <v>5661</v>
      </c>
      <c r="F736" s="668">
        <v>11</v>
      </c>
      <c r="G736" s="668">
        <v>9425</v>
      </c>
      <c r="H736" s="668">
        <v>1</v>
      </c>
      <c r="I736" s="668">
        <v>856.81818181818187</v>
      </c>
      <c r="J736" s="668">
        <v>6</v>
      </c>
      <c r="K736" s="668">
        <v>5172</v>
      </c>
      <c r="L736" s="668">
        <v>0.5487533156498674</v>
      </c>
      <c r="M736" s="668">
        <v>862</v>
      </c>
      <c r="N736" s="668">
        <v>6</v>
      </c>
      <c r="O736" s="668">
        <v>5346</v>
      </c>
      <c r="P736" s="681">
        <v>0.56721485411140582</v>
      </c>
      <c r="Q736" s="669">
        <v>891</v>
      </c>
    </row>
    <row r="737" spans="1:17" ht="14.4" customHeight="1" x14ac:dyDescent="0.3">
      <c r="A737" s="664" t="s">
        <v>548</v>
      </c>
      <c r="B737" s="665" t="s">
        <v>5688</v>
      </c>
      <c r="C737" s="665" t="s">
        <v>5547</v>
      </c>
      <c r="D737" s="665" t="s">
        <v>5662</v>
      </c>
      <c r="E737" s="665" t="s">
        <v>5663</v>
      </c>
      <c r="F737" s="668"/>
      <c r="G737" s="668"/>
      <c r="H737" s="668"/>
      <c r="I737" s="668"/>
      <c r="J737" s="668">
        <v>1</v>
      </c>
      <c r="K737" s="668">
        <v>82</v>
      </c>
      <c r="L737" s="668"/>
      <c r="M737" s="668">
        <v>82</v>
      </c>
      <c r="N737" s="668"/>
      <c r="O737" s="668"/>
      <c r="P737" s="681"/>
      <c r="Q737" s="669"/>
    </row>
    <row r="738" spans="1:17" ht="14.4" customHeight="1" x14ac:dyDescent="0.3">
      <c r="A738" s="664" t="s">
        <v>548</v>
      </c>
      <c r="B738" s="665" t="s">
        <v>5688</v>
      </c>
      <c r="C738" s="665" t="s">
        <v>5547</v>
      </c>
      <c r="D738" s="665" t="s">
        <v>6713</v>
      </c>
      <c r="E738" s="665" t="s">
        <v>6714</v>
      </c>
      <c r="F738" s="668">
        <v>9</v>
      </c>
      <c r="G738" s="668">
        <v>6186</v>
      </c>
      <c r="H738" s="668">
        <v>1</v>
      </c>
      <c r="I738" s="668">
        <v>687.33333333333337</v>
      </c>
      <c r="J738" s="668">
        <v>8</v>
      </c>
      <c r="K738" s="668">
        <v>5527</v>
      </c>
      <c r="L738" s="668">
        <v>0.8934691238279987</v>
      </c>
      <c r="M738" s="668">
        <v>690.875</v>
      </c>
      <c r="N738" s="668">
        <v>2</v>
      </c>
      <c r="O738" s="668">
        <v>1420</v>
      </c>
      <c r="P738" s="681">
        <v>0.22955059812479794</v>
      </c>
      <c r="Q738" s="669">
        <v>710</v>
      </c>
    </row>
    <row r="739" spans="1:17" ht="14.4" customHeight="1" x14ac:dyDescent="0.3">
      <c r="A739" s="664" t="s">
        <v>548</v>
      </c>
      <c r="B739" s="665" t="s">
        <v>5688</v>
      </c>
      <c r="C739" s="665" t="s">
        <v>5547</v>
      </c>
      <c r="D739" s="665" t="s">
        <v>6715</v>
      </c>
      <c r="E739" s="665" t="s">
        <v>6716</v>
      </c>
      <c r="F739" s="668">
        <v>2</v>
      </c>
      <c r="G739" s="668">
        <v>4360</v>
      </c>
      <c r="H739" s="668">
        <v>1</v>
      </c>
      <c r="I739" s="668">
        <v>2180</v>
      </c>
      <c r="J739" s="668">
        <v>1</v>
      </c>
      <c r="K739" s="668">
        <v>2193</v>
      </c>
      <c r="L739" s="668">
        <v>0.50298165137614681</v>
      </c>
      <c r="M739" s="668">
        <v>2193</v>
      </c>
      <c r="N739" s="668">
        <v>1</v>
      </c>
      <c r="O739" s="668">
        <v>2289</v>
      </c>
      <c r="P739" s="681">
        <v>0.52500000000000002</v>
      </c>
      <c r="Q739" s="669">
        <v>2289</v>
      </c>
    </row>
    <row r="740" spans="1:17" ht="14.4" customHeight="1" x14ac:dyDescent="0.3">
      <c r="A740" s="664" t="s">
        <v>548</v>
      </c>
      <c r="B740" s="665" t="s">
        <v>5688</v>
      </c>
      <c r="C740" s="665" t="s">
        <v>5547</v>
      </c>
      <c r="D740" s="665" t="s">
        <v>5664</v>
      </c>
      <c r="E740" s="665" t="s">
        <v>5665</v>
      </c>
      <c r="F740" s="668">
        <v>9</v>
      </c>
      <c r="G740" s="668">
        <v>2732</v>
      </c>
      <c r="H740" s="668">
        <v>1</v>
      </c>
      <c r="I740" s="668">
        <v>303.55555555555554</v>
      </c>
      <c r="J740" s="668">
        <v>8</v>
      </c>
      <c r="K740" s="668">
        <v>3112</v>
      </c>
      <c r="L740" s="668">
        <v>1.1390922401171304</v>
      </c>
      <c r="M740" s="668">
        <v>389</v>
      </c>
      <c r="N740" s="668">
        <v>6</v>
      </c>
      <c r="O740" s="668">
        <v>2394</v>
      </c>
      <c r="P740" s="681">
        <v>0.87628111273792098</v>
      </c>
      <c r="Q740" s="669">
        <v>399</v>
      </c>
    </row>
    <row r="741" spans="1:17" ht="14.4" customHeight="1" x14ac:dyDescent="0.3">
      <c r="A741" s="664" t="s">
        <v>548</v>
      </c>
      <c r="B741" s="665" t="s">
        <v>5688</v>
      </c>
      <c r="C741" s="665" t="s">
        <v>5547</v>
      </c>
      <c r="D741" s="665" t="s">
        <v>5666</v>
      </c>
      <c r="E741" s="665" t="s">
        <v>5667</v>
      </c>
      <c r="F741" s="668">
        <v>84</v>
      </c>
      <c r="G741" s="668">
        <v>26414</v>
      </c>
      <c r="H741" s="668">
        <v>1</v>
      </c>
      <c r="I741" s="668">
        <v>314.45238095238096</v>
      </c>
      <c r="J741" s="668">
        <v>84</v>
      </c>
      <c r="K741" s="668">
        <v>26712</v>
      </c>
      <c r="L741" s="668">
        <v>1.0112818959642613</v>
      </c>
      <c r="M741" s="668">
        <v>318</v>
      </c>
      <c r="N741" s="668">
        <v>72</v>
      </c>
      <c r="O741" s="668">
        <v>23832</v>
      </c>
      <c r="P741" s="681">
        <v>0.90224880745059444</v>
      </c>
      <c r="Q741" s="669">
        <v>331</v>
      </c>
    </row>
    <row r="742" spans="1:17" ht="14.4" customHeight="1" x14ac:dyDescent="0.3">
      <c r="A742" s="664" t="s">
        <v>548</v>
      </c>
      <c r="B742" s="665" t="s">
        <v>5688</v>
      </c>
      <c r="C742" s="665" t="s">
        <v>5547</v>
      </c>
      <c r="D742" s="665" t="s">
        <v>5668</v>
      </c>
      <c r="E742" s="665" t="s">
        <v>5669</v>
      </c>
      <c r="F742" s="668">
        <v>3</v>
      </c>
      <c r="G742" s="668">
        <v>3002</v>
      </c>
      <c r="H742" s="668">
        <v>1</v>
      </c>
      <c r="I742" s="668">
        <v>1000.6666666666666</v>
      </c>
      <c r="J742" s="668"/>
      <c r="K742" s="668"/>
      <c r="L742" s="668"/>
      <c r="M742" s="668"/>
      <c r="N742" s="668">
        <v>1</v>
      </c>
      <c r="O742" s="668">
        <v>1033</v>
      </c>
      <c r="P742" s="681">
        <v>0.34410393071285811</v>
      </c>
      <c r="Q742" s="669">
        <v>1033</v>
      </c>
    </row>
    <row r="743" spans="1:17" ht="14.4" customHeight="1" x14ac:dyDescent="0.3">
      <c r="A743" s="664" t="s">
        <v>548</v>
      </c>
      <c r="B743" s="665" t="s">
        <v>5688</v>
      </c>
      <c r="C743" s="665" t="s">
        <v>5547</v>
      </c>
      <c r="D743" s="665" t="s">
        <v>5670</v>
      </c>
      <c r="E743" s="665" t="s">
        <v>5671</v>
      </c>
      <c r="F743" s="668">
        <v>3</v>
      </c>
      <c r="G743" s="668">
        <v>337</v>
      </c>
      <c r="H743" s="668">
        <v>1</v>
      </c>
      <c r="I743" s="668">
        <v>112.33333333333333</v>
      </c>
      <c r="J743" s="668"/>
      <c r="K743" s="668"/>
      <c r="L743" s="668"/>
      <c r="M743" s="668"/>
      <c r="N743" s="668"/>
      <c r="O743" s="668"/>
      <c r="P743" s="681"/>
      <c r="Q743" s="669"/>
    </row>
    <row r="744" spans="1:17" ht="14.4" customHeight="1" x14ac:dyDescent="0.3">
      <c r="A744" s="664" t="s">
        <v>548</v>
      </c>
      <c r="B744" s="665" t="s">
        <v>5688</v>
      </c>
      <c r="C744" s="665" t="s">
        <v>5547</v>
      </c>
      <c r="D744" s="665" t="s">
        <v>6717</v>
      </c>
      <c r="E744" s="665" t="s">
        <v>6718</v>
      </c>
      <c r="F744" s="668">
        <v>1</v>
      </c>
      <c r="G744" s="668">
        <v>808</v>
      </c>
      <c r="H744" s="668">
        <v>1</v>
      </c>
      <c r="I744" s="668">
        <v>808</v>
      </c>
      <c r="J744" s="668">
        <v>3</v>
      </c>
      <c r="K744" s="668">
        <v>2445</v>
      </c>
      <c r="L744" s="668">
        <v>3.0259900990099009</v>
      </c>
      <c r="M744" s="668">
        <v>815</v>
      </c>
      <c r="N744" s="668">
        <v>1</v>
      </c>
      <c r="O744" s="668">
        <v>840</v>
      </c>
      <c r="P744" s="681">
        <v>1.0396039603960396</v>
      </c>
      <c r="Q744" s="669">
        <v>840</v>
      </c>
    </row>
    <row r="745" spans="1:17" ht="14.4" customHeight="1" x14ac:dyDescent="0.3">
      <c r="A745" s="664" t="s">
        <v>548</v>
      </c>
      <c r="B745" s="665" t="s">
        <v>5688</v>
      </c>
      <c r="C745" s="665" t="s">
        <v>5547</v>
      </c>
      <c r="D745" s="665" t="s">
        <v>5830</v>
      </c>
      <c r="E745" s="665" t="s">
        <v>5831</v>
      </c>
      <c r="F745" s="668">
        <v>2</v>
      </c>
      <c r="G745" s="668">
        <v>11122</v>
      </c>
      <c r="H745" s="668">
        <v>1</v>
      </c>
      <c r="I745" s="668">
        <v>5561</v>
      </c>
      <c r="J745" s="668">
        <v>1</v>
      </c>
      <c r="K745" s="668">
        <v>5589</v>
      </c>
      <c r="L745" s="668">
        <v>0.50251753281783851</v>
      </c>
      <c r="M745" s="668">
        <v>5589</v>
      </c>
      <c r="N745" s="668"/>
      <c r="O745" s="668"/>
      <c r="P745" s="681"/>
      <c r="Q745" s="669"/>
    </row>
    <row r="746" spans="1:17" ht="14.4" customHeight="1" x14ac:dyDescent="0.3">
      <c r="A746" s="664" t="s">
        <v>548</v>
      </c>
      <c r="B746" s="665" t="s">
        <v>5688</v>
      </c>
      <c r="C746" s="665" t="s">
        <v>5547</v>
      </c>
      <c r="D746" s="665" t="s">
        <v>6719</v>
      </c>
      <c r="E746" s="665" t="s">
        <v>6720</v>
      </c>
      <c r="F746" s="668">
        <v>3</v>
      </c>
      <c r="G746" s="668">
        <v>4986</v>
      </c>
      <c r="H746" s="668">
        <v>1</v>
      </c>
      <c r="I746" s="668">
        <v>1662</v>
      </c>
      <c r="J746" s="668">
        <v>1</v>
      </c>
      <c r="K746" s="668">
        <v>1668</v>
      </c>
      <c r="L746" s="668">
        <v>0.33453670276774972</v>
      </c>
      <c r="M746" s="668">
        <v>1668</v>
      </c>
      <c r="N746" s="668"/>
      <c r="O746" s="668"/>
      <c r="P746" s="681"/>
      <c r="Q746" s="669"/>
    </row>
    <row r="747" spans="1:17" ht="14.4" customHeight="1" x14ac:dyDescent="0.3">
      <c r="A747" s="664" t="s">
        <v>548</v>
      </c>
      <c r="B747" s="665" t="s">
        <v>5688</v>
      </c>
      <c r="C747" s="665" t="s">
        <v>5547</v>
      </c>
      <c r="D747" s="665" t="s">
        <v>6721</v>
      </c>
      <c r="E747" s="665" t="s">
        <v>6722</v>
      </c>
      <c r="F747" s="668">
        <v>2</v>
      </c>
      <c r="G747" s="668">
        <v>2978</v>
      </c>
      <c r="H747" s="668">
        <v>1</v>
      </c>
      <c r="I747" s="668">
        <v>1489</v>
      </c>
      <c r="J747" s="668"/>
      <c r="K747" s="668"/>
      <c r="L747" s="668"/>
      <c r="M747" s="668"/>
      <c r="N747" s="668"/>
      <c r="O747" s="668"/>
      <c r="P747" s="681"/>
      <c r="Q747" s="669"/>
    </row>
    <row r="748" spans="1:17" ht="14.4" customHeight="1" x14ac:dyDescent="0.3">
      <c r="A748" s="664" t="s">
        <v>548</v>
      </c>
      <c r="B748" s="665" t="s">
        <v>5688</v>
      </c>
      <c r="C748" s="665" t="s">
        <v>5547</v>
      </c>
      <c r="D748" s="665" t="s">
        <v>6723</v>
      </c>
      <c r="E748" s="665" t="s">
        <v>6724</v>
      </c>
      <c r="F748" s="668">
        <v>1</v>
      </c>
      <c r="G748" s="668">
        <v>1942</v>
      </c>
      <c r="H748" s="668">
        <v>1</v>
      </c>
      <c r="I748" s="668">
        <v>1942</v>
      </c>
      <c r="J748" s="668">
        <v>1</v>
      </c>
      <c r="K748" s="668">
        <v>1969</v>
      </c>
      <c r="L748" s="668">
        <v>1.013903192584964</v>
      </c>
      <c r="M748" s="668">
        <v>1969</v>
      </c>
      <c r="N748" s="668">
        <v>1</v>
      </c>
      <c r="O748" s="668">
        <v>2061</v>
      </c>
      <c r="P748" s="681">
        <v>1.0612770339855819</v>
      </c>
      <c r="Q748" s="669">
        <v>2061</v>
      </c>
    </row>
    <row r="749" spans="1:17" ht="14.4" customHeight="1" x14ac:dyDescent="0.3">
      <c r="A749" s="664" t="s">
        <v>548</v>
      </c>
      <c r="B749" s="665" t="s">
        <v>5688</v>
      </c>
      <c r="C749" s="665" t="s">
        <v>5547</v>
      </c>
      <c r="D749" s="665" t="s">
        <v>6725</v>
      </c>
      <c r="E749" s="665" t="s">
        <v>6726</v>
      </c>
      <c r="F749" s="668">
        <v>3</v>
      </c>
      <c r="G749" s="668">
        <v>11760</v>
      </c>
      <c r="H749" s="668">
        <v>1</v>
      </c>
      <c r="I749" s="668">
        <v>3920</v>
      </c>
      <c r="J749" s="668">
        <v>4</v>
      </c>
      <c r="K749" s="668">
        <v>15728</v>
      </c>
      <c r="L749" s="668">
        <v>1.3374149659863945</v>
      </c>
      <c r="M749" s="668">
        <v>3932</v>
      </c>
      <c r="N749" s="668">
        <v>2</v>
      </c>
      <c r="O749" s="668">
        <v>8154</v>
      </c>
      <c r="P749" s="681">
        <v>0.69336734693877555</v>
      </c>
      <c r="Q749" s="669">
        <v>4077</v>
      </c>
    </row>
    <row r="750" spans="1:17" ht="14.4" customHeight="1" x14ac:dyDescent="0.3">
      <c r="A750" s="664" t="s">
        <v>548</v>
      </c>
      <c r="B750" s="665" t="s">
        <v>5688</v>
      </c>
      <c r="C750" s="665" t="s">
        <v>5547</v>
      </c>
      <c r="D750" s="665" t="s">
        <v>5751</v>
      </c>
      <c r="E750" s="665" t="s">
        <v>5752</v>
      </c>
      <c r="F750" s="668">
        <v>19</v>
      </c>
      <c r="G750" s="668">
        <v>25030</v>
      </c>
      <c r="H750" s="668">
        <v>1</v>
      </c>
      <c r="I750" s="668">
        <v>1317.3684210526317</v>
      </c>
      <c r="J750" s="668">
        <v>38</v>
      </c>
      <c r="K750" s="668">
        <v>50540</v>
      </c>
      <c r="L750" s="668">
        <v>2.0191769876148622</v>
      </c>
      <c r="M750" s="668">
        <v>1330</v>
      </c>
      <c r="N750" s="668">
        <v>55</v>
      </c>
      <c r="O750" s="668">
        <v>75900</v>
      </c>
      <c r="P750" s="681">
        <v>3.0323611666000798</v>
      </c>
      <c r="Q750" s="669">
        <v>1380</v>
      </c>
    </row>
    <row r="751" spans="1:17" ht="14.4" customHeight="1" x14ac:dyDescent="0.3">
      <c r="A751" s="664" t="s">
        <v>548</v>
      </c>
      <c r="B751" s="665" t="s">
        <v>5688</v>
      </c>
      <c r="C751" s="665" t="s">
        <v>5547</v>
      </c>
      <c r="D751" s="665" t="s">
        <v>6727</v>
      </c>
      <c r="E751" s="665" t="s">
        <v>6728</v>
      </c>
      <c r="F751" s="668">
        <v>15</v>
      </c>
      <c r="G751" s="668">
        <v>21457</v>
      </c>
      <c r="H751" s="668">
        <v>1</v>
      </c>
      <c r="I751" s="668">
        <v>1430.4666666666667</v>
      </c>
      <c r="J751" s="668">
        <v>21</v>
      </c>
      <c r="K751" s="668">
        <v>30303</v>
      </c>
      <c r="L751" s="668">
        <v>1.4122663932516195</v>
      </c>
      <c r="M751" s="668">
        <v>1443</v>
      </c>
      <c r="N751" s="668">
        <v>14</v>
      </c>
      <c r="O751" s="668">
        <v>20888</v>
      </c>
      <c r="P751" s="681">
        <v>0.97348184741576171</v>
      </c>
      <c r="Q751" s="669">
        <v>1492</v>
      </c>
    </row>
    <row r="752" spans="1:17" ht="14.4" customHeight="1" x14ac:dyDescent="0.3">
      <c r="A752" s="664" t="s">
        <v>548</v>
      </c>
      <c r="B752" s="665" t="s">
        <v>5688</v>
      </c>
      <c r="C752" s="665" t="s">
        <v>5547</v>
      </c>
      <c r="D752" s="665" t="s">
        <v>5674</v>
      </c>
      <c r="E752" s="665" t="s">
        <v>5675</v>
      </c>
      <c r="F752" s="668">
        <v>4</v>
      </c>
      <c r="G752" s="668">
        <v>4196</v>
      </c>
      <c r="H752" s="668">
        <v>1</v>
      </c>
      <c r="I752" s="668">
        <v>1049</v>
      </c>
      <c r="J752" s="668">
        <v>6</v>
      </c>
      <c r="K752" s="668">
        <v>6426</v>
      </c>
      <c r="L752" s="668">
        <v>1.5314585319351763</v>
      </c>
      <c r="M752" s="668">
        <v>1071</v>
      </c>
      <c r="N752" s="668">
        <v>2</v>
      </c>
      <c r="O752" s="668">
        <v>2218</v>
      </c>
      <c r="P752" s="681">
        <v>0.52859866539561484</v>
      </c>
      <c r="Q752" s="669">
        <v>1109</v>
      </c>
    </row>
    <row r="753" spans="1:17" ht="14.4" customHeight="1" x14ac:dyDescent="0.3">
      <c r="A753" s="664" t="s">
        <v>548</v>
      </c>
      <c r="B753" s="665" t="s">
        <v>5688</v>
      </c>
      <c r="C753" s="665" t="s">
        <v>5547</v>
      </c>
      <c r="D753" s="665" t="s">
        <v>6729</v>
      </c>
      <c r="E753" s="665" t="s">
        <v>6730</v>
      </c>
      <c r="F753" s="668">
        <v>7</v>
      </c>
      <c r="G753" s="668">
        <v>8429</v>
      </c>
      <c r="H753" s="668">
        <v>1</v>
      </c>
      <c r="I753" s="668">
        <v>1204.1428571428571</v>
      </c>
      <c r="J753" s="668">
        <v>6</v>
      </c>
      <c r="K753" s="668">
        <v>7272</v>
      </c>
      <c r="L753" s="668">
        <v>0.86273579309526638</v>
      </c>
      <c r="M753" s="668">
        <v>1212</v>
      </c>
      <c r="N753" s="668">
        <v>6</v>
      </c>
      <c r="O753" s="668">
        <v>7428</v>
      </c>
      <c r="P753" s="681">
        <v>0.8812433266105113</v>
      </c>
      <c r="Q753" s="669">
        <v>1238</v>
      </c>
    </row>
    <row r="754" spans="1:17" ht="14.4" customHeight="1" x14ac:dyDescent="0.3">
      <c r="A754" s="664" t="s">
        <v>548</v>
      </c>
      <c r="B754" s="665" t="s">
        <v>5688</v>
      </c>
      <c r="C754" s="665" t="s">
        <v>5547</v>
      </c>
      <c r="D754" s="665" t="s">
        <v>5678</v>
      </c>
      <c r="E754" s="665" t="s">
        <v>5679</v>
      </c>
      <c r="F754" s="668"/>
      <c r="G754" s="668"/>
      <c r="H754" s="668"/>
      <c r="I754" s="668"/>
      <c r="J754" s="668"/>
      <c r="K754" s="668"/>
      <c r="L754" s="668"/>
      <c r="M754" s="668"/>
      <c r="N754" s="668">
        <v>2</v>
      </c>
      <c r="O754" s="668">
        <v>2738</v>
      </c>
      <c r="P754" s="681"/>
      <c r="Q754" s="669">
        <v>1369</v>
      </c>
    </row>
    <row r="755" spans="1:17" ht="14.4" customHeight="1" x14ac:dyDescent="0.3">
      <c r="A755" s="664" t="s">
        <v>548</v>
      </c>
      <c r="B755" s="665" t="s">
        <v>5688</v>
      </c>
      <c r="C755" s="665" t="s">
        <v>5547</v>
      </c>
      <c r="D755" s="665" t="s">
        <v>6731</v>
      </c>
      <c r="E755" s="665" t="s">
        <v>6732</v>
      </c>
      <c r="F755" s="668"/>
      <c r="G755" s="668"/>
      <c r="H755" s="668"/>
      <c r="I755" s="668"/>
      <c r="J755" s="668"/>
      <c r="K755" s="668"/>
      <c r="L755" s="668"/>
      <c r="M755" s="668"/>
      <c r="N755" s="668">
        <v>1</v>
      </c>
      <c r="O755" s="668">
        <v>2619</v>
      </c>
      <c r="P755" s="681"/>
      <c r="Q755" s="669">
        <v>2619</v>
      </c>
    </row>
    <row r="756" spans="1:17" ht="14.4" customHeight="1" x14ac:dyDescent="0.3">
      <c r="A756" s="664" t="s">
        <v>548</v>
      </c>
      <c r="B756" s="665" t="s">
        <v>5688</v>
      </c>
      <c r="C756" s="665" t="s">
        <v>5547</v>
      </c>
      <c r="D756" s="665" t="s">
        <v>6733</v>
      </c>
      <c r="E756" s="665" t="s">
        <v>6734</v>
      </c>
      <c r="F756" s="668">
        <v>3</v>
      </c>
      <c r="G756" s="668">
        <v>5393</v>
      </c>
      <c r="H756" s="668">
        <v>1</v>
      </c>
      <c r="I756" s="668">
        <v>1797.6666666666667</v>
      </c>
      <c r="J756" s="668">
        <v>1</v>
      </c>
      <c r="K756" s="668">
        <v>1803</v>
      </c>
      <c r="L756" s="668">
        <v>0.33432226960875211</v>
      </c>
      <c r="M756" s="668">
        <v>1803</v>
      </c>
      <c r="N756" s="668">
        <v>2</v>
      </c>
      <c r="O756" s="668">
        <v>3678</v>
      </c>
      <c r="P756" s="681">
        <v>0.68199517893565731</v>
      </c>
      <c r="Q756" s="669">
        <v>1839</v>
      </c>
    </row>
    <row r="757" spans="1:17" ht="14.4" customHeight="1" x14ac:dyDescent="0.3">
      <c r="A757" s="664" t="s">
        <v>548</v>
      </c>
      <c r="B757" s="665" t="s">
        <v>5688</v>
      </c>
      <c r="C757" s="665" t="s">
        <v>5547</v>
      </c>
      <c r="D757" s="665" t="s">
        <v>6735</v>
      </c>
      <c r="E757" s="665" t="s">
        <v>6736</v>
      </c>
      <c r="F757" s="668">
        <v>18</v>
      </c>
      <c r="G757" s="668">
        <v>89196</v>
      </c>
      <c r="H757" s="668">
        <v>1</v>
      </c>
      <c r="I757" s="668">
        <v>4955.333333333333</v>
      </c>
      <c r="J757" s="668">
        <v>15</v>
      </c>
      <c r="K757" s="668">
        <v>74880</v>
      </c>
      <c r="L757" s="668">
        <v>0.83949952912686665</v>
      </c>
      <c r="M757" s="668">
        <v>4992</v>
      </c>
      <c r="N757" s="668">
        <v>16</v>
      </c>
      <c r="O757" s="668">
        <v>83112</v>
      </c>
      <c r="P757" s="681">
        <v>0.93179066325844206</v>
      </c>
      <c r="Q757" s="669">
        <v>5194.5</v>
      </c>
    </row>
    <row r="758" spans="1:17" ht="14.4" customHeight="1" x14ac:dyDescent="0.3">
      <c r="A758" s="664" t="s">
        <v>548</v>
      </c>
      <c r="B758" s="665" t="s">
        <v>5688</v>
      </c>
      <c r="C758" s="665" t="s">
        <v>5547</v>
      </c>
      <c r="D758" s="665" t="s">
        <v>6737</v>
      </c>
      <c r="E758" s="665" t="s">
        <v>6738</v>
      </c>
      <c r="F758" s="668">
        <v>1</v>
      </c>
      <c r="G758" s="668">
        <v>440</v>
      </c>
      <c r="H758" s="668">
        <v>1</v>
      </c>
      <c r="I758" s="668">
        <v>440</v>
      </c>
      <c r="J758" s="668"/>
      <c r="K758" s="668"/>
      <c r="L758" s="668"/>
      <c r="M758" s="668"/>
      <c r="N758" s="668"/>
      <c r="O758" s="668"/>
      <c r="P758" s="681"/>
      <c r="Q758" s="669"/>
    </row>
    <row r="759" spans="1:17" ht="14.4" customHeight="1" x14ac:dyDescent="0.3">
      <c r="A759" s="664" t="s">
        <v>548</v>
      </c>
      <c r="B759" s="665" t="s">
        <v>5688</v>
      </c>
      <c r="C759" s="665" t="s">
        <v>5547</v>
      </c>
      <c r="D759" s="665" t="s">
        <v>6739</v>
      </c>
      <c r="E759" s="665" t="s">
        <v>6740</v>
      </c>
      <c r="F759" s="668">
        <v>2</v>
      </c>
      <c r="G759" s="668">
        <v>5404</v>
      </c>
      <c r="H759" s="668">
        <v>1</v>
      </c>
      <c r="I759" s="668">
        <v>2702</v>
      </c>
      <c r="J759" s="668">
        <v>2</v>
      </c>
      <c r="K759" s="668">
        <v>5470</v>
      </c>
      <c r="L759" s="668">
        <v>1.0122131754256107</v>
      </c>
      <c r="M759" s="668">
        <v>2735</v>
      </c>
      <c r="N759" s="668">
        <v>3</v>
      </c>
      <c r="O759" s="668">
        <v>8553</v>
      </c>
      <c r="P759" s="681">
        <v>1.5827165062916357</v>
      </c>
      <c r="Q759" s="669">
        <v>2851</v>
      </c>
    </row>
    <row r="760" spans="1:17" ht="14.4" customHeight="1" x14ac:dyDescent="0.3">
      <c r="A760" s="664" t="s">
        <v>548</v>
      </c>
      <c r="B760" s="665" t="s">
        <v>5688</v>
      </c>
      <c r="C760" s="665" t="s">
        <v>5547</v>
      </c>
      <c r="D760" s="665" t="s">
        <v>6741</v>
      </c>
      <c r="E760" s="665" t="s">
        <v>6742</v>
      </c>
      <c r="F760" s="668">
        <v>9</v>
      </c>
      <c r="G760" s="668">
        <v>20640</v>
      </c>
      <c r="H760" s="668">
        <v>1</v>
      </c>
      <c r="I760" s="668">
        <v>2293.3333333333335</v>
      </c>
      <c r="J760" s="668">
        <v>3</v>
      </c>
      <c r="K760" s="668">
        <v>6942</v>
      </c>
      <c r="L760" s="668">
        <v>0.33633720930232558</v>
      </c>
      <c r="M760" s="668">
        <v>2314</v>
      </c>
      <c r="N760" s="668">
        <v>3</v>
      </c>
      <c r="O760" s="668">
        <v>7161</v>
      </c>
      <c r="P760" s="681">
        <v>0.34694767441860463</v>
      </c>
      <c r="Q760" s="669">
        <v>2387</v>
      </c>
    </row>
    <row r="761" spans="1:17" ht="14.4" customHeight="1" x14ac:dyDescent="0.3">
      <c r="A761" s="664" t="s">
        <v>548</v>
      </c>
      <c r="B761" s="665" t="s">
        <v>5688</v>
      </c>
      <c r="C761" s="665" t="s">
        <v>5547</v>
      </c>
      <c r="D761" s="665" t="s">
        <v>5680</v>
      </c>
      <c r="E761" s="665" t="s">
        <v>5681</v>
      </c>
      <c r="F761" s="668">
        <v>1</v>
      </c>
      <c r="G761" s="668">
        <v>823</v>
      </c>
      <c r="H761" s="668">
        <v>1</v>
      </c>
      <c r="I761" s="668">
        <v>823</v>
      </c>
      <c r="J761" s="668">
        <v>1</v>
      </c>
      <c r="K761" s="668">
        <v>830</v>
      </c>
      <c r="L761" s="668">
        <v>1.008505467800729</v>
      </c>
      <c r="M761" s="668">
        <v>830</v>
      </c>
      <c r="N761" s="668"/>
      <c r="O761" s="668"/>
      <c r="P761" s="681"/>
      <c r="Q761" s="669"/>
    </row>
    <row r="762" spans="1:17" ht="14.4" customHeight="1" x14ac:dyDescent="0.3">
      <c r="A762" s="664" t="s">
        <v>548</v>
      </c>
      <c r="B762" s="665" t="s">
        <v>5688</v>
      </c>
      <c r="C762" s="665" t="s">
        <v>5547</v>
      </c>
      <c r="D762" s="665" t="s">
        <v>6743</v>
      </c>
      <c r="E762" s="665" t="s">
        <v>6744</v>
      </c>
      <c r="F762" s="668">
        <v>3</v>
      </c>
      <c r="G762" s="668">
        <v>6541</v>
      </c>
      <c r="H762" s="668">
        <v>1</v>
      </c>
      <c r="I762" s="668">
        <v>2180.3333333333335</v>
      </c>
      <c r="J762" s="668">
        <v>1</v>
      </c>
      <c r="K762" s="668">
        <v>2191</v>
      </c>
      <c r="L762" s="668">
        <v>0.33496407277174745</v>
      </c>
      <c r="M762" s="668">
        <v>2191</v>
      </c>
      <c r="N762" s="668">
        <v>1</v>
      </c>
      <c r="O762" s="668">
        <v>2240</v>
      </c>
      <c r="P762" s="681">
        <v>0.34245528206696224</v>
      </c>
      <c r="Q762" s="669">
        <v>2240</v>
      </c>
    </row>
    <row r="763" spans="1:17" ht="14.4" customHeight="1" x14ac:dyDescent="0.3">
      <c r="A763" s="664" t="s">
        <v>548</v>
      </c>
      <c r="B763" s="665" t="s">
        <v>5688</v>
      </c>
      <c r="C763" s="665" t="s">
        <v>5547</v>
      </c>
      <c r="D763" s="665" t="s">
        <v>6745</v>
      </c>
      <c r="E763" s="665" t="s">
        <v>6746</v>
      </c>
      <c r="F763" s="668">
        <v>11</v>
      </c>
      <c r="G763" s="668">
        <v>0</v>
      </c>
      <c r="H763" s="668"/>
      <c r="I763" s="668">
        <v>0</v>
      </c>
      <c r="J763" s="668"/>
      <c r="K763" s="668"/>
      <c r="L763" s="668"/>
      <c r="M763" s="668"/>
      <c r="N763" s="668"/>
      <c r="O763" s="668"/>
      <c r="P763" s="681"/>
      <c r="Q763" s="669"/>
    </row>
    <row r="764" spans="1:17" ht="14.4" customHeight="1" x14ac:dyDescent="0.3">
      <c r="A764" s="664" t="s">
        <v>548</v>
      </c>
      <c r="B764" s="665" t="s">
        <v>5688</v>
      </c>
      <c r="C764" s="665" t="s">
        <v>5547</v>
      </c>
      <c r="D764" s="665" t="s">
        <v>6747</v>
      </c>
      <c r="E764" s="665" t="s">
        <v>6748</v>
      </c>
      <c r="F764" s="668">
        <v>1</v>
      </c>
      <c r="G764" s="668">
        <v>112</v>
      </c>
      <c r="H764" s="668">
        <v>1</v>
      </c>
      <c r="I764" s="668">
        <v>112</v>
      </c>
      <c r="J764" s="668"/>
      <c r="K764" s="668"/>
      <c r="L764" s="668"/>
      <c r="M764" s="668"/>
      <c r="N764" s="668">
        <v>2</v>
      </c>
      <c r="O764" s="668">
        <v>240</v>
      </c>
      <c r="P764" s="681">
        <v>2.1428571428571428</v>
      </c>
      <c r="Q764" s="669">
        <v>120</v>
      </c>
    </row>
    <row r="765" spans="1:17" ht="14.4" customHeight="1" x14ac:dyDescent="0.3">
      <c r="A765" s="664" t="s">
        <v>548</v>
      </c>
      <c r="B765" s="665" t="s">
        <v>5688</v>
      </c>
      <c r="C765" s="665" t="s">
        <v>5547</v>
      </c>
      <c r="D765" s="665" t="s">
        <v>6749</v>
      </c>
      <c r="E765" s="665" t="s">
        <v>6750</v>
      </c>
      <c r="F765" s="668"/>
      <c r="G765" s="668"/>
      <c r="H765" s="668"/>
      <c r="I765" s="668"/>
      <c r="J765" s="668">
        <v>1</v>
      </c>
      <c r="K765" s="668">
        <v>6056</v>
      </c>
      <c r="L765" s="668"/>
      <c r="M765" s="668">
        <v>6056</v>
      </c>
      <c r="N765" s="668"/>
      <c r="O765" s="668"/>
      <c r="P765" s="681"/>
      <c r="Q765" s="669"/>
    </row>
    <row r="766" spans="1:17" ht="14.4" customHeight="1" x14ac:dyDescent="0.3">
      <c r="A766" s="664" t="s">
        <v>548</v>
      </c>
      <c r="B766" s="665" t="s">
        <v>5688</v>
      </c>
      <c r="C766" s="665" t="s">
        <v>5547</v>
      </c>
      <c r="D766" s="665" t="s">
        <v>6751</v>
      </c>
      <c r="E766" s="665" t="s">
        <v>6752</v>
      </c>
      <c r="F766" s="668">
        <v>2</v>
      </c>
      <c r="G766" s="668">
        <v>1080</v>
      </c>
      <c r="H766" s="668">
        <v>1</v>
      </c>
      <c r="I766" s="668">
        <v>540</v>
      </c>
      <c r="J766" s="668">
        <v>3</v>
      </c>
      <c r="K766" s="668">
        <v>1629</v>
      </c>
      <c r="L766" s="668">
        <v>1.5083333333333333</v>
      </c>
      <c r="M766" s="668">
        <v>543</v>
      </c>
      <c r="N766" s="668">
        <v>3</v>
      </c>
      <c r="O766" s="668">
        <v>1668</v>
      </c>
      <c r="P766" s="681">
        <v>1.5444444444444445</v>
      </c>
      <c r="Q766" s="669">
        <v>556</v>
      </c>
    </row>
    <row r="767" spans="1:17" ht="14.4" customHeight="1" x14ac:dyDescent="0.3">
      <c r="A767" s="664" t="s">
        <v>548</v>
      </c>
      <c r="B767" s="665" t="s">
        <v>5688</v>
      </c>
      <c r="C767" s="665" t="s">
        <v>5547</v>
      </c>
      <c r="D767" s="665" t="s">
        <v>6753</v>
      </c>
      <c r="E767" s="665" t="s">
        <v>6754</v>
      </c>
      <c r="F767" s="668"/>
      <c r="G767" s="668"/>
      <c r="H767" s="668"/>
      <c r="I767" s="668"/>
      <c r="J767" s="668"/>
      <c r="K767" s="668"/>
      <c r="L767" s="668"/>
      <c r="M767" s="668"/>
      <c r="N767" s="668">
        <v>1</v>
      </c>
      <c r="O767" s="668">
        <v>3619</v>
      </c>
      <c r="P767" s="681"/>
      <c r="Q767" s="669">
        <v>3619</v>
      </c>
    </row>
    <row r="768" spans="1:17" ht="14.4" customHeight="1" x14ac:dyDescent="0.3">
      <c r="A768" s="664" t="s">
        <v>548</v>
      </c>
      <c r="B768" s="665" t="s">
        <v>5688</v>
      </c>
      <c r="C768" s="665" t="s">
        <v>5547</v>
      </c>
      <c r="D768" s="665" t="s">
        <v>5753</v>
      </c>
      <c r="E768" s="665" t="s">
        <v>5744</v>
      </c>
      <c r="F768" s="668"/>
      <c r="G768" s="668"/>
      <c r="H768" s="668"/>
      <c r="I768" s="668"/>
      <c r="J768" s="668">
        <v>1</v>
      </c>
      <c r="K768" s="668">
        <v>569</v>
      </c>
      <c r="L768" s="668"/>
      <c r="M768" s="668">
        <v>569</v>
      </c>
      <c r="N768" s="668"/>
      <c r="O768" s="668"/>
      <c r="P768" s="681"/>
      <c r="Q768" s="669"/>
    </row>
    <row r="769" spans="1:17" ht="14.4" customHeight="1" x14ac:dyDescent="0.3">
      <c r="A769" s="664" t="s">
        <v>548</v>
      </c>
      <c r="B769" s="665" t="s">
        <v>5688</v>
      </c>
      <c r="C769" s="665" t="s">
        <v>5547</v>
      </c>
      <c r="D769" s="665" t="s">
        <v>6755</v>
      </c>
      <c r="E769" s="665" t="s">
        <v>6756</v>
      </c>
      <c r="F769" s="668">
        <v>1</v>
      </c>
      <c r="G769" s="668">
        <v>2570</v>
      </c>
      <c r="H769" s="668">
        <v>1</v>
      </c>
      <c r="I769" s="668">
        <v>2570</v>
      </c>
      <c r="J769" s="668">
        <v>4</v>
      </c>
      <c r="K769" s="668">
        <v>10312</v>
      </c>
      <c r="L769" s="668">
        <v>4.0124513618677042</v>
      </c>
      <c r="M769" s="668">
        <v>2578</v>
      </c>
      <c r="N769" s="668">
        <v>2</v>
      </c>
      <c r="O769" s="668">
        <v>5336</v>
      </c>
      <c r="P769" s="681">
        <v>2.0762645914396889</v>
      </c>
      <c r="Q769" s="669">
        <v>2668</v>
      </c>
    </row>
    <row r="770" spans="1:17" ht="14.4" customHeight="1" x14ac:dyDescent="0.3">
      <c r="A770" s="664" t="s">
        <v>548</v>
      </c>
      <c r="B770" s="665" t="s">
        <v>5688</v>
      </c>
      <c r="C770" s="665" t="s">
        <v>5547</v>
      </c>
      <c r="D770" s="665" t="s">
        <v>6757</v>
      </c>
      <c r="E770" s="665" t="s">
        <v>6758</v>
      </c>
      <c r="F770" s="668">
        <v>2</v>
      </c>
      <c r="G770" s="668">
        <v>7884</v>
      </c>
      <c r="H770" s="668">
        <v>1</v>
      </c>
      <c r="I770" s="668">
        <v>3942</v>
      </c>
      <c r="J770" s="668">
        <v>1</v>
      </c>
      <c r="K770" s="668">
        <v>3957</v>
      </c>
      <c r="L770" s="668">
        <v>0.50190258751902583</v>
      </c>
      <c r="M770" s="668">
        <v>3957</v>
      </c>
      <c r="N770" s="668">
        <v>3</v>
      </c>
      <c r="O770" s="668">
        <v>12555</v>
      </c>
      <c r="P770" s="681">
        <v>1.5924657534246576</v>
      </c>
      <c r="Q770" s="669">
        <v>4185</v>
      </c>
    </row>
    <row r="771" spans="1:17" ht="14.4" customHeight="1" x14ac:dyDescent="0.3">
      <c r="A771" s="664" t="s">
        <v>548</v>
      </c>
      <c r="B771" s="665" t="s">
        <v>5688</v>
      </c>
      <c r="C771" s="665" t="s">
        <v>5547</v>
      </c>
      <c r="D771" s="665" t="s">
        <v>6759</v>
      </c>
      <c r="E771" s="665" t="s">
        <v>6760</v>
      </c>
      <c r="F771" s="668">
        <v>5</v>
      </c>
      <c r="G771" s="668">
        <v>11187</v>
      </c>
      <c r="H771" s="668">
        <v>1</v>
      </c>
      <c r="I771" s="668">
        <v>2237.4</v>
      </c>
      <c r="J771" s="668">
        <v>11</v>
      </c>
      <c r="K771" s="668">
        <v>24981</v>
      </c>
      <c r="L771" s="668">
        <v>2.2330383480825957</v>
      </c>
      <c r="M771" s="668">
        <v>2271</v>
      </c>
      <c r="N771" s="668">
        <v>8</v>
      </c>
      <c r="O771" s="668">
        <v>18968</v>
      </c>
      <c r="P771" s="681">
        <v>1.6955394654509699</v>
      </c>
      <c r="Q771" s="669">
        <v>2371</v>
      </c>
    </row>
    <row r="772" spans="1:17" ht="14.4" customHeight="1" x14ac:dyDescent="0.3">
      <c r="A772" s="664" t="s">
        <v>548</v>
      </c>
      <c r="B772" s="665" t="s">
        <v>5688</v>
      </c>
      <c r="C772" s="665" t="s">
        <v>5547</v>
      </c>
      <c r="D772" s="665" t="s">
        <v>6761</v>
      </c>
      <c r="E772" s="665" t="s">
        <v>6762</v>
      </c>
      <c r="F772" s="668"/>
      <c r="G772" s="668"/>
      <c r="H772" s="668"/>
      <c r="I772" s="668"/>
      <c r="J772" s="668">
        <v>2</v>
      </c>
      <c r="K772" s="668">
        <v>2546</v>
      </c>
      <c r="L772" s="668"/>
      <c r="M772" s="668">
        <v>1273</v>
      </c>
      <c r="N772" s="668">
        <v>2</v>
      </c>
      <c r="O772" s="668">
        <v>2598</v>
      </c>
      <c r="P772" s="681"/>
      <c r="Q772" s="669">
        <v>1299</v>
      </c>
    </row>
    <row r="773" spans="1:17" ht="14.4" customHeight="1" x14ac:dyDescent="0.3">
      <c r="A773" s="664" t="s">
        <v>548</v>
      </c>
      <c r="B773" s="665" t="s">
        <v>5688</v>
      </c>
      <c r="C773" s="665" t="s">
        <v>5547</v>
      </c>
      <c r="D773" s="665" t="s">
        <v>6763</v>
      </c>
      <c r="E773" s="665" t="s">
        <v>6764</v>
      </c>
      <c r="F773" s="668">
        <v>2</v>
      </c>
      <c r="G773" s="668">
        <v>5002</v>
      </c>
      <c r="H773" s="668">
        <v>1</v>
      </c>
      <c r="I773" s="668">
        <v>2501</v>
      </c>
      <c r="J773" s="668"/>
      <c r="K773" s="668"/>
      <c r="L773" s="668"/>
      <c r="M773" s="668"/>
      <c r="N773" s="668"/>
      <c r="O773" s="668"/>
      <c r="P773" s="681"/>
      <c r="Q773" s="669"/>
    </row>
    <row r="774" spans="1:17" ht="14.4" customHeight="1" x14ac:dyDescent="0.3">
      <c r="A774" s="664" t="s">
        <v>548</v>
      </c>
      <c r="B774" s="665" t="s">
        <v>5688</v>
      </c>
      <c r="C774" s="665" t="s">
        <v>5547</v>
      </c>
      <c r="D774" s="665" t="s">
        <v>6765</v>
      </c>
      <c r="E774" s="665" t="s">
        <v>6766</v>
      </c>
      <c r="F774" s="668">
        <v>2</v>
      </c>
      <c r="G774" s="668">
        <v>3868</v>
      </c>
      <c r="H774" s="668">
        <v>1</v>
      </c>
      <c r="I774" s="668">
        <v>1934</v>
      </c>
      <c r="J774" s="668"/>
      <c r="K774" s="668"/>
      <c r="L774" s="668"/>
      <c r="M774" s="668"/>
      <c r="N774" s="668">
        <v>2</v>
      </c>
      <c r="O774" s="668">
        <v>3932</v>
      </c>
      <c r="P774" s="681">
        <v>1.016546018614271</v>
      </c>
      <c r="Q774" s="669">
        <v>1966</v>
      </c>
    </row>
    <row r="775" spans="1:17" ht="14.4" customHeight="1" x14ac:dyDescent="0.3">
      <c r="A775" s="664" t="s">
        <v>548</v>
      </c>
      <c r="B775" s="665" t="s">
        <v>5688</v>
      </c>
      <c r="C775" s="665" t="s">
        <v>5547</v>
      </c>
      <c r="D775" s="665" t="s">
        <v>6767</v>
      </c>
      <c r="E775" s="665" t="s">
        <v>6768</v>
      </c>
      <c r="F775" s="668">
        <v>2</v>
      </c>
      <c r="G775" s="668">
        <v>7163</v>
      </c>
      <c r="H775" s="668">
        <v>1</v>
      </c>
      <c r="I775" s="668">
        <v>3581.5</v>
      </c>
      <c r="J775" s="668">
        <v>1</v>
      </c>
      <c r="K775" s="668">
        <v>3601</v>
      </c>
      <c r="L775" s="668">
        <v>0.50272232304900177</v>
      </c>
      <c r="M775" s="668">
        <v>3601</v>
      </c>
      <c r="N775" s="668">
        <v>1</v>
      </c>
      <c r="O775" s="668">
        <v>3710</v>
      </c>
      <c r="P775" s="681">
        <v>0.51793941086137096</v>
      </c>
      <c r="Q775" s="669">
        <v>3710</v>
      </c>
    </row>
    <row r="776" spans="1:17" ht="14.4" customHeight="1" x14ac:dyDescent="0.3">
      <c r="A776" s="664" t="s">
        <v>548</v>
      </c>
      <c r="B776" s="665" t="s">
        <v>5688</v>
      </c>
      <c r="C776" s="665" t="s">
        <v>5547</v>
      </c>
      <c r="D776" s="665" t="s">
        <v>6769</v>
      </c>
      <c r="E776" s="665" t="s">
        <v>6770</v>
      </c>
      <c r="F776" s="668">
        <v>1</v>
      </c>
      <c r="G776" s="668">
        <v>3019</v>
      </c>
      <c r="H776" s="668">
        <v>1</v>
      </c>
      <c r="I776" s="668">
        <v>3019</v>
      </c>
      <c r="J776" s="668">
        <v>1</v>
      </c>
      <c r="K776" s="668">
        <v>3029</v>
      </c>
      <c r="L776" s="668">
        <v>1.0033123550844651</v>
      </c>
      <c r="M776" s="668">
        <v>3029</v>
      </c>
      <c r="N776" s="668">
        <v>1</v>
      </c>
      <c r="O776" s="668">
        <v>3113</v>
      </c>
      <c r="P776" s="681">
        <v>1.0311361377939716</v>
      </c>
      <c r="Q776" s="669">
        <v>3113</v>
      </c>
    </row>
    <row r="777" spans="1:17" ht="14.4" customHeight="1" x14ac:dyDescent="0.3">
      <c r="A777" s="664" t="s">
        <v>548</v>
      </c>
      <c r="B777" s="665" t="s">
        <v>5688</v>
      </c>
      <c r="C777" s="665" t="s">
        <v>5547</v>
      </c>
      <c r="D777" s="665" t="s">
        <v>6771</v>
      </c>
      <c r="E777" s="665" t="s">
        <v>6772</v>
      </c>
      <c r="F777" s="668">
        <v>13</v>
      </c>
      <c r="G777" s="668">
        <v>46120</v>
      </c>
      <c r="H777" s="668">
        <v>1</v>
      </c>
      <c r="I777" s="668">
        <v>3547.6923076923076</v>
      </c>
      <c r="J777" s="668">
        <v>10</v>
      </c>
      <c r="K777" s="668">
        <v>35680</v>
      </c>
      <c r="L777" s="668">
        <v>0.77363399826539458</v>
      </c>
      <c r="M777" s="668">
        <v>3568</v>
      </c>
      <c r="N777" s="668">
        <v>14</v>
      </c>
      <c r="O777" s="668">
        <v>51982</v>
      </c>
      <c r="P777" s="681">
        <v>1.127103209019948</v>
      </c>
      <c r="Q777" s="669">
        <v>3713</v>
      </c>
    </row>
    <row r="778" spans="1:17" ht="14.4" customHeight="1" x14ac:dyDescent="0.3">
      <c r="A778" s="664" t="s">
        <v>548</v>
      </c>
      <c r="B778" s="665" t="s">
        <v>5688</v>
      </c>
      <c r="C778" s="665" t="s">
        <v>5547</v>
      </c>
      <c r="D778" s="665" t="s">
        <v>6773</v>
      </c>
      <c r="E778" s="665" t="s">
        <v>6774</v>
      </c>
      <c r="F778" s="668"/>
      <c r="G778" s="668"/>
      <c r="H778" s="668"/>
      <c r="I778" s="668"/>
      <c r="J778" s="668"/>
      <c r="K778" s="668"/>
      <c r="L778" s="668"/>
      <c r="M778" s="668"/>
      <c r="N778" s="668">
        <v>1</v>
      </c>
      <c r="O778" s="668">
        <v>1087</v>
      </c>
      <c r="P778" s="681"/>
      <c r="Q778" s="669">
        <v>1087</v>
      </c>
    </row>
    <row r="779" spans="1:17" ht="14.4" customHeight="1" x14ac:dyDescent="0.3">
      <c r="A779" s="664" t="s">
        <v>548</v>
      </c>
      <c r="B779" s="665" t="s">
        <v>5688</v>
      </c>
      <c r="C779" s="665" t="s">
        <v>5547</v>
      </c>
      <c r="D779" s="665" t="s">
        <v>6775</v>
      </c>
      <c r="E779" s="665" t="s">
        <v>6776</v>
      </c>
      <c r="F779" s="668">
        <v>1</v>
      </c>
      <c r="G779" s="668">
        <v>1111</v>
      </c>
      <c r="H779" s="668">
        <v>1</v>
      </c>
      <c r="I779" s="668">
        <v>1111</v>
      </c>
      <c r="J779" s="668">
        <v>2</v>
      </c>
      <c r="K779" s="668">
        <v>2232</v>
      </c>
      <c r="L779" s="668">
        <v>2.0090009000900091</v>
      </c>
      <c r="M779" s="668">
        <v>1116</v>
      </c>
      <c r="N779" s="668">
        <v>1</v>
      </c>
      <c r="O779" s="668">
        <v>1147</v>
      </c>
      <c r="P779" s="681">
        <v>1.0324032403240324</v>
      </c>
      <c r="Q779" s="669">
        <v>1147</v>
      </c>
    </row>
    <row r="780" spans="1:17" ht="14.4" customHeight="1" x14ac:dyDescent="0.3">
      <c r="A780" s="664" t="s">
        <v>548</v>
      </c>
      <c r="B780" s="665" t="s">
        <v>5688</v>
      </c>
      <c r="C780" s="665" t="s">
        <v>5547</v>
      </c>
      <c r="D780" s="665" t="s">
        <v>6777</v>
      </c>
      <c r="E780" s="665" t="s">
        <v>6617</v>
      </c>
      <c r="F780" s="668"/>
      <c r="G780" s="668"/>
      <c r="H780" s="668"/>
      <c r="I780" s="668"/>
      <c r="J780" s="668">
        <v>5</v>
      </c>
      <c r="K780" s="668">
        <v>3430</v>
      </c>
      <c r="L780" s="668"/>
      <c r="M780" s="668">
        <v>686</v>
      </c>
      <c r="N780" s="668"/>
      <c r="O780" s="668"/>
      <c r="P780" s="681"/>
      <c r="Q780" s="669"/>
    </row>
    <row r="781" spans="1:17" ht="14.4" customHeight="1" x14ac:dyDescent="0.3">
      <c r="A781" s="664" t="s">
        <v>548</v>
      </c>
      <c r="B781" s="665" t="s">
        <v>5688</v>
      </c>
      <c r="C781" s="665" t="s">
        <v>5547</v>
      </c>
      <c r="D781" s="665" t="s">
        <v>6778</v>
      </c>
      <c r="E781" s="665" t="s">
        <v>6779</v>
      </c>
      <c r="F781" s="668">
        <v>4</v>
      </c>
      <c r="G781" s="668">
        <v>11423</v>
      </c>
      <c r="H781" s="668">
        <v>1</v>
      </c>
      <c r="I781" s="668">
        <v>2855.75</v>
      </c>
      <c r="J781" s="668">
        <v>6</v>
      </c>
      <c r="K781" s="668">
        <v>17184</v>
      </c>
      <c r="L781" s="668">
        <v>1.5043333625142257</v>
      </c>
      <c r="M781" s="668">
        <v>2864</v>
      </c>
      <c r="N781" s="668">
        <v>5</v>
      </c>
      <c r="O781" s="668">
        <v>14565</v>
      </c>
      <c r="P781" s="681">
        <v>1.2750590913070121</v>
      </c>
      <c r="Q781" s="669">
        <v>2913</v>
      </c>
    </row>
    <row r="782" spans="1:17" ht="14.4" customHeight="1" x14ac:dyDescent="0.3">
      <c r="A782" s="664" t="s">
        <v>548</v>
      </c>
      <c r="B782" s="665" t="s">
        <v>5688</v>
      </c>
      <c r="C782" s="665" t="s">
        <v>5547</v>
      </c>
      <c r="D782" s="665" t="s">
        <v>6780</v>
      </c>
      <c r="E782" s="665" t="s">
        <v>6781</v>
      </c>
      <c r="F782" s="668">
        <v>1</v>
      </c>
      <c r="G782" s="668">
        <v>1570</v>
      </c>
      <c r="H782" s="668">
        <v>1</v>
      </c>
      <c r="I782" s="668">
        <v>1570</v>
      </c>
      <c r="J782" s="668"/>
      <c r="K782" s="668"/>
      <c r="L782" s="668"/>
      <c r="M782" s="668"/>
      <c r="N782" s="668"/>
      <c r="O782" s="668"/>
      <c r="P782" s="681"/>
      <c r="Q782" s="669"/>
    </row>
    <row r="783" spans="1:17" ht="14.4" customHeight="1" x14ac:dyDescent="0.3">
      <c r="A783" s="664" t="s">
        <v>548</v>
      </c>
      <c r="B783" s="665" t="s">
        <v>5688</v>
      </c>
      <c r="C783" s="665" t="s">
        <v>5547</v>
      </c>
      <c r="D783" s="665" t="s">
        <v>6782</v>
      </c>
      <c r="E783" s="665" t="s">
        <v>6783</v>
      </c>
      <c r="F783" s="668">
        <v>1</v>
      </c>
      <c r="G783" s="668">
        <v>3509</v>
      </c>
      <c r="H783" s="668">
        <v>1</v>
      </c>
      <c r="I783" s="668">
        <v>3509</v>
      </c>
      <c r="J783" s="668"/>
      <c r="K783" s="668"/>
      <c r="L783" s="668"/>
      <c r="M783" s="668"/>
      <c r="N783" s="668"/>
      <c r="O783" s="668"/>
      <c r="P783" s="681"/>
      <c r="Q783" s="669"/>
    </row>
    <row r="784" spans="1:17" ht="14.4" customHeight="1" x14ac:dyDescent="0.3">
      <c r="A784" s="664" t="s">
        <v>548</v>
      </c>
      <c r="B784" s="665" t="s">
        <v>5688</v>
      </c>
      <c r="C784" s="665" t="s">
        <v>5547</v>
      </c>
      <c r="D784" s="665" t="s">
        <v>6784</v>
      </c>
      <c r="E784" s="665" t="s">
        <v>6785</v>
      </c>
      <c r="F784" s="668">
        <v>1</v>
      </c>
      <c r="G784" s="668">
        <v>3444</v>
      </c>
      <c r="H784" s="668">
        <v>1</v>
      </c>
      <c r="I784" s="668">
        <v>3444</v>
      </c>
      <c r="J784" s="668">
        <v>4</v>
      </c>
      <c r="K784" s="668">
        <v>13932</v>
      </c>
      <c r="L784" s="668">
        <v>4.0452961672473871</v>
      </c>
      <c r="M784" s="668">
        <v>3483</v>
      </c>
      <c r="N784" s="668">
        <v>2</v>
      </c>
      <c r="O784" s="668">
        <v>7256</v>
      </c>
      <c r="P784" s="681">
        <v>2.1068524970963995</v>
      </c>
      <c r="Q784" s="669">
        <v>3628</v>
      </c>
    </row>
    <row r="785" spans="1:17" ht="14.4" customHeight="1" x14ac:dyDescent="0.3">
      <c r="A785" s="664" t="s">
        <v>548</v>
      </c>
      <c r="B785" s="665" t="s">
        <v>5688</v>
      </c>
      <c r="C785" s="665" t="s">
        <v>5547</v>
      </c>
      <c r="D785" s="665" t="s">
        <v>6786</v>
      </c>
      <c r="E785" s="665" t="s">
        <v>6787</v>
      </c>
      <c r="F785" s="668">
        <v>1</v>
      </c>
      <c r="G785" s="668">
        <v>1808</v>
      </c>
      <c r="H785" s="668">
        <v>1</v>
      </c>
      <c r="I785" s="668">
        <v>1808</v>
      </c>
      <c r="J785" s="668"/>
      <c r="K785" s="668"/>
      <c r="L785" s="668"/>
      <c r="M785" s="668"/>
      <c r="N785" s="668">
        <v>1</v>
      </c>
      <c r="O785" s="668">
        <v>1864</v>
      </c>
      <c r="P785" s="681">
        <v>1.0309734513274336</v>
      </c>
      <c r="Q785" s="669">
        <v>1864</v>
      </c>
    </row>
    <row r="786" spans="1:17" ht="14.4" customHeight="1" x14ac:dyDescent="0.3">
      <c r="A786" s="664" t="s">
        <v>548</v>
      </c>
      <c r="B786" s="665" t="s">
        <v>5688</v>
      </c>
      <c r="C786" s="665" t="s">
        <v>5547</v>
      </c>
      <c r="D786" s="665" t="s">
        <v>6788</v>
      </c>
      <c r="E786" s="665" t="s">
        <v>6789</v>
      </c>
      <c r="F786" s="668">
        <v>1</v>
      </c>
      <c r="G786" s="668">
        <v>1420</v>
      </c>
      <c r="H786" s="668">
        <v>1</v>
      </c>
      <c r="I786" s="668">
        <v>1420</v>
      </c>
      <c r="J786" s="668">
        <v>1</v>
      </c>
      <c r="K786" s="668">
        <v>1434</v>
      </c>
      <c r="L786" s="668">
        <v>1.0098591549295775</v>
      </c>
      <c r="M786" s="668">
        <v>1434</v>
      </c>
      <c r="N786" s="668">
        <v>1</v>
      </c>
      <c r="O786" s="668">
        <v>1483</v>
      </c>
      <c r="P786" s="681">
        <v>1.0443661971830986</v>
      </c>
      <c r="Q786" s="669">
        <v>1483</v>
      </c>
    </row>
    <row r="787" spans="1:17" ht="14.4" customHeight="1" x14ac:dyDescent="0.3">
      <c r="A787" s="664" t="s">
        <v>548</v>
      </c>
      <c r="B787" s="665" t="s">
        <v>5688</v>
      </c>
      <c r="C787" s="665" t="s">
        <v>5547</v>
      </c>
      <c r="D787" s="665" t="s">
        <v>6790</v>
      </c>
      <c r="E787" s="665" t="s">
        <v>6791</v>
      </c>
      <c r="F787" s="668">
        <v>2</v>
      </c>
      <c r="G787" s="668">
        <v>8020</v>
      </c>
      <c r="H787" s="668">
        <v>1</v>
      </c>
      <c r="I787" s="668">
        <v>4010</v>
      </c>
      <c r="J787" s="668">
        <v>2</v>
      </c>
      <c r="K787" s="668">
        <v>8084</v>
      </c>
      <c r="L787" s="668">
        <v>1.0079800498753118</v>
      </c>
      <c r="M787" s="668">
        <v>4042</v>
      </c>
      <c r="N787" s="668">
        <v>6</v>
      </c>
      <c r="O787" s="668">
        <v>24978</v>
      </c>
      <c r="P787" s="681">
        <v>3.1144638403990026</v>
      </c>
      <c r="Q787" s="669">
        <v>4163</v>
      </c>
    </row>
    <row r="788" spans="1:17" ht="14.4" customHeight="1" x14ac:dyDescent="0.3">
      <c r="A788" s="664" t="s">
        <v>548</v>
      </c>
      <c r="B788" s="665" t="s">
        <v>5688</v>
      </c>
      <c r="C788" s="665" t="s">
        <v>5547</v>
      </c>
      <c r="D788" s="665" t="s">
        <v>6792</v>
      </c>
      <c r="E788" s="665" t="s">
        <v>6793</v>
      </c>
      <c r="F788" s="668">
        <v>1</v>
      </c>
      <c r="G788" s="668">
        <v>1125</v>
      </c>
      <c r="H788" s="668">
        <v>1</v>
      </c>
      <c r="I788" s="668">
        <v>1125</v>
      </c>
      <c r="J788" s="668"/>
      <c r="K788" s="668"/>
      <c r="L788" s="668"/>
      <c r="M788" s="668"/>
      <c r="N788" s="668"/>
      <c r="O788" s="668"/>
      <c r="P788" s="681"/>
      <c r="Q788" s="669"/>
    </row>
    <row r="789" spans="1:17" ht="14.4" customHeight="1" x14ac:dyDescent="0.3">
      <c r="A789" s="664" t="s">
        <v>548</v>
      </c>
      <c r="B789" s="665" t="s">
        <v>5688</v>
      </c>
      <c r="C789" s="665" t="s">
        <v>5547</v>
      </c>
      <c r="D789" s="665" t="s">
        <v>6794</v>
      </c>
      <c r="E789" s="665" t="s">
        <v>6795</v>
      </c>
      <c r="F789" s="668">
        <v>4</v>
      </c>
      <c r="G789" s="668">
        <v>7924</v>
      </c>
      <c r="H789" s="668">
        <v>1</v>
      </c>
      <c r="I789" s="668">
        <v>1981</v>
      </c>
      <c r="J789" s="668">
        <v>1</v>
      </c>
      <c r="K789" s="668">
        <v>1994</v>
      </c>
      <c r="L789" s="668">
        <v>0.25164058556284707</v>
      </c>
      <c r="M789" s="668">
        <v>1994</v>
      </c>
      <c r="N789" s="668">
        <v>5</v>
      </c>
      <c r="O789" s="668">
        <v>10210</v>
      </c>
      <c r="P789" s="681">
        <v>1.2884906612821807</v>
      </c>
      <c r="Q789" s="669">
        <v>2042</v>
      </c>
    </row>
    <row r="790" spans="1:17" ht="14.4" customHeight="1" x14ac:dyDescent="0.3">
      <c r="A790" s="664" t="s">
        <v>548</v>
      </c>
      <c r="B790" s="665" t="s">
        <v>5688</v>
      </c>
      <c r="C790" s="665" t="s">
        <v>5547</v>
      </c>
      <c r="D790" s="665" t="s">
        <v>6796</v>
      </c>
      <c r="E790" s="665" t="s">
        <v>6797</v>
      </c>
      <c r="F790" s="668">
        <v>1</v>
      </c>
      <c r="G790" s="668">
        <v>1518</v>
      </c>
      <c r="H790" s="668">
        <v>1</v>
      </c>
      <c r="I790" s="668">
        <v>1518</v>
      </c>
      <c r="J790" s="668"/>
      <c r="K790" s="668"/>
      <c r="L790" s="668"/>
      <c r="M790" s="668"/>
      <c r="N790" s="668"/>
      <c r="O790" s="668"/>
      <c r="P790" s="681"/>
      <c r="Q790" s="669"/>
    </row>
    <row r="791" spans="1:17" ht="14.4" customHeight="1" x14ac:dyDescent="0.3">
      <c r="A791" s="664" t="s">
        <v>548</v>
      </c>
      <c r="B791" s="665" t="s">
        <v>5688</v>
      </c>
      <c r="C791" s="665" t="s">
        <v>5547</v>
      </c>
      <c r="D791" s="665" t="s">
        <v>6798</v>
      </c>
      <c r="E791" s="665" t="s">
        <v>6799</v>
      </c>
      <c r="F791" s="668">
        <v>1</v>
      </c>
      <c r="G791" s="668">
        <v>2252</v>
      </c>
      <c r="H791" s="668">
        <v>1</v>
      </c>
      <c r="I791" s="668">
        <v>2252</v>
      </c>
      <c r="J791" s="668"/>
      <c r="K791" s="668"/>
      <c r="L791" s="668"/>
      <c r="M791" s="668"/>
      <c r="N791" s="668"/>
      <c r="O791" s="668"/>
      <c r="P791" s="681"/>
      <c r="Q791" s="669"/>
    </row>
    <row r="792" spans="1:17" ht="14.4" customHeight="1" x14ac:dyDescent="0.3">
      <c r="A792" s="664" t="s">
        <v>548</v>
      </c>
      <c r="B792" s="665" t="s">
        <v>5688</v>
      </c>
      <c r="C792" s="665" t="s">
        <v>5547</v>
      </c>
      <c r="D792" s="665" t="s">
        <v>6800</v>
      </c>
      <c r="E792" s="665" t="s">
        <v>6801</v>
      </c>
      <c r="F792" s="668"/>
      <c r="G792" s="668"/>
      <c r="H792" s="668"/>
      <c r="I792" s="668"/>
      <c r="J792" s="668"/>
      <c r="K792" s="668"/>
      <c r="L792" s="668"/>
      <c r="M792" s="668"/>
      <c r="N792" s="668">
        <v>2</v>
      </c>
      <c r="O792" s="668">
        <v>1864</v>
      </c>
      <c r="P792" s="681"/>
      <c r="Q792" s="669">
        <v>932</v>
      </c>
    </row>
    <row r="793" spans="1:17" ht="14.4" customHeight="1" x14ac:dyDescent="0.3">
      <c r="A793" s="664" t="s">
        <v>548</v>
      </c>
      <c r="B793" s="665" t="s">
        <v>5688</v>
      </c>
      <c r="C793" s="665" t="s">
        <v>5547</v>
      </c>
      <c r="D793" s="665" t="s">
        <v>6802</v>
      </c>
      <c r="E793" s="665" t="s">
        <v>6803</v>
      </c>
      <c r="F793" s="668"/>
      <c r="G793" s="668"/>
      <c r="H793" s="668"/>
      <c r="I793" s="668"/>
      <c r="J793" s="668">
        <v>1</v>
      </c>
      <c r="K793" s="668">
        <v>5743</v>
      </c>
      <c r="L793" s="668"/>
      <c r="M793" s="668">
        <v>5743</v>
      </c>
      <c r="N793" s="668">
        <v>3</v>
      </c>
      <c r="O793" s="668">
        <v>17772</v>
      </c>
      <c r="P793" s="681"/>
      <c r="Q793" s="669">
        <v>5924</v>
      </c>
    </row>
    <row r="794" spans="1:17" ht="14.4" customHeight="1" x14ac:dyDescent="0.3">
      <c r="A794" s="664" t="s">
        <v>548</v>
      </c>
      <c r="B794" s="665" t="s">
        <v>5688</v>
      </c>
      <c r="C794" s="665" t="s">
        <v>5547</v>
      </c>
      <c r="D794" s="665" t="s">
        <v>6804</v>
      </c>
      <c r="E794" s="665" t="s">
        <v>6805</v>
      </c>
      <c r="F794" s="668"/>
      <c r="G794" s="668"/>
      <c r="H794" s="668"/>
      <c r="I794" s="668"/>
      <c r="J794" s="668">
        <v>1</v>
      </c>
      <c r="K794" s="668">
        <v>2389</v>
      </c>
      <c r="L794" s="668"/>
      <c r="M794" s="668">
        <v>2389</v>
      </c>
      <c r="N794" s="668"/>
      <c r="O794" s="668"/>
      <c r="P794" s="681"/>
      <c r="Q794" s="669"/>
    </row>
    <row r="795" spans="1:17" ht="14.4" customHeight="1" x14ac:dyDescent="0.3">
      <c r="A795" s="664" t="s">
        <v>548</v>
      </c>
      <c r="B795" s="665" t="s">
        <v>5688</v>
      </c>
      <c r="C795" s="665" t="s">
        <v>5547</v>
      </c>
      <c r="D795" s="665" t="s">
        <v>6806</v>
      </c>
      <c r="E795" s="665" t="s">
        <v>6807</v>
      </c>
      <c r="F795" s="668"/>
      <c r="G795" s="668"/>
      <c r="H795" s="668"/>
      <c r="I795" s="668"/>
      <c r="J795" s="668">
        <v>1</v>
      </c>
      <c r="K795" s="668">
        <v>3847</v>
      </c>
      <c r="L795" s="668"/>
      <c r="M795" s="668">
        <v>3847</v>
      </c>
      <c r="N795" s="668"/>
      <c r="O795" s="668"/>
      <c r="P795" s="681"/>
      <c r="Q795" s="669"/>
    </row>
    <row r="796" spans="1:17" ht="14.4" customHeight="1" x14ac:dyDescent="0.3">
      <c r="A796" s="664" t="s">
        <v>548</v>
      </c>
      <c r="B796" s="665" t="s">
        <v>5688</v>
      </c>
      <c r="C796" s="665" t="s">
        <v>5547</v>
      </c>
      <c r="D796" s="665" t="s">
        <v>5754</v>
      </c>
      <c r="E796" s="665" t="s">
        <v>5755</v>
      </c>
      <c r="F796" s="668"/>
      <c r="G796" s="668"/>
      <c r="H796" s="668"/>
      <c r="I796" s="668"/>
      <c r="J796" s="668">
        <v>1</v>
      </c>
      <c r="K796" s="668">
        <v>3752</v>
      </c>
      <c r="L796" s="668"/>
      <c r="M796" s="668">
        <v>3752</v>
      </c>
      <c r="N796" s="668"/>
      <c r="O796" s="668"/>
      <c r="P796" s="681"/>
      <c r="Q796" s="669"/>
    </row>
    <row r="797" spans="1:17" ht="14.4" customHeight="1" x14ac:dyDescent="0.3">
      <c r="A797" s="664" t="s">
        <v>548</v>
      </c>
      <c r="B797" s="665" t="s">
        <v>5688</v>
      </c>
      <c r="C797" s="665" t="s">
        <v>5547</v>
      </c>
      <c r="D797" s="665" t="s">
        <v>6808</v>
      </c>
      <c r="E797" s="665" t="s">
        <v>6809</v>
      </c>
      <c r="F797" s="668"/>
      <c r="G797" s="668"/>
      <c r="H797" s="668"/>
      <c r="I797" s="668"/>
      <c r="J797" s="668"/>
      <c r="K797" s="668"/>
      <c r="L797" s="668"/>
      <c r="M797" s="668"/>
      <c r="N797" s="668">
        <v>1</v>
      </c>
      <c r="O797" s="668">
        <v>2758</v>
      </c>
      <c r="P797" s="681"/>
      <c r="Q797" s="669">
        <v>2758</v>
      </c>
    </row>
    <row r="798" spans="1:17" ht="14.4" customHeight="1" x14ac:dyDescent="0.3">
      <c r="A798" s="664" t="s">
        <v>548</v>
      </c>
      <c r="B798" s="665" t="s">
        <v>5688</v>
      </c>
      <c r="C798" s="665" t="s">
        <v>5547</v>
      </c>
      <c r="D798" s="665" t="s">
        <v>6810</v>
      </c>
      <c r="E798" s="665" t="s">
        <v>6811</v>
      </c>
      <c r="F798" s="668"/>
      <c r="G798" s="668"/>
      <c r="H798" s="668"/>
      <c r="I798" s="668"/>
      <c r="J798" s="668"/>
      <c r="K798" s="668"/>
      <c r="L798" s="668"/>
      <c r="M798" s="668"/>
      <c r="N798" s="668">
        <v>2</v>
      </c>
      <c r="O798" s="668">
        <v>1214</v>
      </c>
      <c r="P798" s="681"/>
      <c r="Q798" s="669">
        <v>607</v>
      </c>
    </row>
    <row r="799" spans="1:17" ht="14.4" customHeight="1" x14ac:dyDescent="0.3">
      <c r="A799" s="664" t="s">
        <v>548</v>
      </c>
      <c r="B799" s="665" t="s">
        <v>5688</v>
      </c>
      <c r="C799" s="665" t="s">
        <v>5547</v>
      </c>
      <c r="D799" s="665" t="s">
        <v>6812</v>
      </c>
      <c r="E799" s="665" t="s">
        <v>6813</v>
      </c>
      <c r="F799" s="668"/>
      <c r="G799" s="668"/>
      <c r="H799" s="668"/>
      <c r="I799" s="668"/>
      <c r="J799" s="668">
        <v>1</v>
      </c>
      <c r="K799" s="668">
        <v>2644</v>
      </c>
      <c r="L799" s="668"/>
      <c r="M799" s="668">
        <v>2644</v>
      </c>
      <c r="N799" s="668"/>
      <c r="O799" s="668"/>
      <c r="P799" s="681"/>
      <c r="Q799" s="669"/>
    </row>
    <row r="800" spans="1:17" ht="14.4" customHeight="1" x14ac:dyDescent="0.3">
      <c r="A800" s="664" t="s">
        <v>548</v>
      </c>
      <c r="B800" s="665" t="s">
        <v>6814</v>
      </c>
      <c r="C800" s="665" t="s">
        <v>5547</v>
      </c>
      <c r="D800" s="665" t="s">
        <v>6815</v>
      </c>
      <c r="E800" s="665" t="s">
        <v>6816</v>
      </c>
      <c r="F800" s="668">
        <v>5</v>
      </c>
      <c r="G800" s="668">
        <v>865</v>
      </c>
      <c r="H800" s="668">
        <v>1</v>
      </c>
      <c r="I800" s="668">
        <v>173</v>
      </c>
      <c r="J800" s="668"/>
      <c r="K800" s="668"/>
      <c r="L800" s="668"/>
      <c r="M800" s="668"/>
      <c r="N800" s="668"/>
      <c r="O800" s="668"/>
      <c r="P800" s="681"/>
      <c r="Q800" s="669"/>
    </row>
    <row r="801" spans="1:17" ht="14.4" customHeight="1" x14ac:dyDescent="0.3">
      <c r="A801" s="664" t="s">
        <v>548</v>
      </c>
      <c r="B801" s="665" t="s">
        <v>6814</v>
      </c>
      <c r="C801" s="665" t="s">
        <v>5547</v>
      </c>
      <c r="D801" s="665" t="s">
        <v>6817</v>
      </c>
      <c r="E801" s="665" t="s">
        <v>6818</v>
      </c>
      <c r="F801" s="668">
        <v>1</v>
      </c>
      <c r="G801" s="668">
        <v>3611</v>
      </c>
      <c r="H801" s="668">
        <v>1</v>
      </c>
      <c r="I801" s="668">
        <v>3611</v>
      </c>
      <c r="J801" s="668"/>
      <c r="K801" s="668"/>
      <c r="L801" s="668"/>
      <c r="M801" s="668"/>
      <c r="N801" s="668"/>
      <c r="O801" s="668"/>
      <c r="P801" s="681"/>
      <c r="Q801" s="669"/>
    </row>
    <row r="802" spans="1:17" ht="14.4" customHeight="1" x14ac:dyDescent="0.3">
      <c r="A802" s="664" t="s">
        <v>548</v>
      </c>
      <c r="B802" s="665" t="s">
        <v>6814</v>
      </c>
      <c r="C802" s="665" t="s">
        <v>5547</v>
      </c>
      <c r="D802" s="665" t="s">
        <v>6819</v>
      </c>
      <c r="E802" s="665" t="s">
        <v>6820</v>
      </c>
      <c r="F802" s="668">
        <v>1</v>
      </c>
      <c r="G802" s="668">
        <v>1505</v>
      </c>
      <c r="H802" s="668">
        <v>1</v>
      </c>
      <c r="I802" s="668">
        <v>1505</v>
      </c>
      <c r="J802" s="668"/>
      <c r="K802" s="668"/>
      <c r="L802" s="668"/>
      <c r="M802" s="668"/>
      <c r="N802" s="668"/>
      <c r="O802" s="668"/>
      <c r="P802" s="681"/>
      <c r="Q802" s="669"/>
    </row>
    <row r="803" spans="1:17" ht="14.4" customHeight="1" x14ac:dyDescent="0.3">
      <c r="A803" s="664" t="s">
        <v>548</v>
      </c>
      <c r="B803" s="665" t="s">
        <v>6814</v>
      </c>
      <c r="C803" s="665" t="s">
        <v>5547</v>
      </c>
      <c r="D803" s="665" t="s">
        <v>6821</v>
      </c>
      <c r="E803" s="665" t="s">
        <v>6822</v>
      </c>
      <c r="F803" s="668">
        <v>1</v>
      </c>
      <c r="G803" s="668">
        <v>2708</v>
      </c>
      <c r="H803" s="668">
        <v>1</v>
      </c>
      <c r="I803" s="668">
        <v>2708</v>
      </c>
      <c r="J803" s="668"/>
      <c r="K803" s="668"/>
      <c r="L803" s="668"/>
      <c r="M803" s="668"/>
      <c r="N803" s="668"/>
      <c r="O803" s="668"/>
      <c r="P803" s="681"/>
      <c r="Q803" s="669"/>
    </row>
    <row r="804" spans="1:17" ht="14.4" customHeight="1" x14ac:dyDescent="0.3">
      <c r="A804" s="664" t="s">
        <v>548</v>
      </c>
      <c r="B804" s="665" t="s">
        <v>6814</v>
      </c>
      <c r="C804" s="665" t="s">
        <v>5547</v>
      </c>
      <c r="D804" s="665" t="s">
        <v>6823</v>
      </c>
      <c r="E804" s="665" t="s">
        <v>6824</v>
      </c>
      <c r="F804" s="668">
        <v>1</v>
      </c>
      <c r="G804" s="668">
        <v>1121</v>
      </c>
      <c r="H804" s="668">
        <v>1</v>
      </c>
      <c r="I804" s="668">
        <v>1121</v>
      </c>
      <c r="J804" s="668"/>
      <c r="K804" s="668"/>
      <c r="L804" s="668"/>
      <c r="M804" s="668"/>
      <c r="N804" s="668"/>
      <c r="O804" s="668"/>
      <c r="P804" s="681"/>
      <c r="Q804" s="669"/>
    </row>
    <row r="805" spans="1:17" ht="14.4" customHeight="1" x14ac:dyDescent="0.3">
      <c r="A805" s="664" t="s">
        <v>548</v>
      </c>
      <c r="B805" s="665" t="s">
        <v>6814</v>
      </c>
      <c r="C805" s="665" t="s">
        <v>5547</v>
      </c>
      <c r="D805" s="665" t="s">
        <v>6825</v>
      </c>
      <c r="E805" s="665" t="s">
        <v>6826</v>
      </c>
      <c r="F805" s="668">
        <v>1</v>
      </c>
      <c r="G805" s="668">
        <v>5338</v>
      </c>
      <c r="H805" s="668">
        <v>1</v>
      </c>
      <c r="I805" s="668">
        <v>5338</v>
      </c>
      <c r="J805" s="668"/>
      <c r="K805" s="668"/>
      <c r="L805" s="668"/>
      <c r="M805" s="668"/>
      <c r="N805" s="668"/>
      <c r="O805" s="668"/>
      <c r="P805" s="681"/>
      <c r="Q805" s="669"/>
    </row>
    <row r="806" spans="1:17" ht="14.4" customHeight="1" x14ac:dyDescent="0.3">
      <c r="A806" s="664" t="s">
        <v>548</v>
      </c>
      <c r="B806" s="665" t="s">
        <v>6814</v>
      </c>
      <c r="C806" s="665" t="s">
        <v>5547</v>
      </c>
      <c r="D806" s="665" t="s">
        <v>6827</v>
      </c>
      <c r="E806" s="665" t="s">
        <v>6828</v>
      </c>
      <c r="F806" s="668">
        <v>2</v>
      </c>
      <c r="G806" s="668">
        <v>2506</v>
      </c>
      <c r="H806" s="668">
        <v>1</v>
      </c>
      <c r="I806" s="668">
        <v>1253</v>
      </c>
      <c r="J806" s="668"/>
      <c r="K806" s="668"/>
      <c r="L806" s="668"/>
      <c r="M806" s="668"/>
      <c r="N806" s="668"/>
      <c r="O806" s="668"/>
      <c r="P806" s="681"/>
      <c r="Q806" s="669"/>
    </row>
    <row r="807" spans="1:17" ht="14.4" customHeight="1" x14ac:dyDescent="0.3">
      <c r="A807" s="664" t="s">
        <v>548</v>
      </c>
      <c r="B807" s="665" t="s">
        <v>6814</v>
      </c>
      <c r="C807" s="665" t="s">
        <v>5547</v>
      </c>
      <c r="D807" s="665" t="s">
        <v>6829</v>
      </c>
      <c r="E807" s="665" t="s">
        <v>6830</v>
      </c>
      <c r="F807" s="668">
        <v>2</v>
      </c>
      <c r="G807" s="668">
        <v>896</v>
      </c>
      <c r="H807" s="668">
        <v>1</v>
      </c>
      <c r="I807" s="668">
        <v>448</v>
      </c>
      <c r="J807" s="668"/>
      <c r="K807" s="668"/>
      <c r="L807" s="668"/>
      <c r="M807" s="668"/>
      <c r="N807" s="668"/>
      <c r="O807" s="668"/>
      <c r="P807" s="681"/>
      <c r="Q807" s="669"/>
    </row>
    <row r="808" spans="1:17" ht="14.4" customHeight="1" x14ac:dyDescent="0.3">
      <c r="A808" s="664" t="s">
        <v>548</v>
      </c>
      <c r="B808" s="665" t="s">
        <v>6814</v>
      </c>
      <c r="C808" s="665" t="s">
        <v>5547</v>
      </c>
      <c r="D808" s="665" t="s">
        <v>6831</v>
      </c>
      <c r="E808" s="665" t="s">
        <v>6832</v>
      </c>
      <c r="F808" s="668"/>
      <c r="G808" s="668"/>
      <c r="H808" s="668"/>
      <c r="I808" s="668"/>
      <c r="J808" s="668">
        <v>1</v>
      </c>
      <c r="K808" s="668">
        <v>3967</v>
      </c>
      <c r="L808" s="668"/>
      <c r="M808" s="668">
        <v>3967</v>
      </c>
      <c r="N808" s="668"/>
      <c r="O808" s="668"/>
      <c r="P808" s="681"/>
      <c r="Q808" s="669"/>
    </row>
    <row r="809" spans="1:17" ht="14.4" customHeight="1" x14ac:dyDescent="0.3">
      <c r="A809" s="664" t="s">
        <v>548</v>
      </c>
      <c r="B809" s="665" t="s">
        <v>6833</v>
      </c>
      <c r="C809" s="665" t="s">
        <v>5520</v>
      </c>
      <c r="D809" s="665" t="s">
        <v>5844</v>
      </c>
      <c r="E809" s="665" t="s">
        <v>5845</v>
      </c>
      <c r="F809" s="668">
        <v>3</v>
      </c>
      <c r="G809" s="668">
        <v>15644.46</v>
      </c>
      <c r="H809" s="668">
        <v>1</v>
      </c>
      <c r="I809" s="668">
        <v>5214.82</v>
      </c>
      <c r="J809" s="668"/>
      <c r="K809" s="668"/>
      <c r="L809" s="668"/>
      <c r="M809" s="668"/>
      <c r="N809" s="668">
        <v>3</v>
      </c>
      <c r="O809" s="668">
        <v>14964.39</v>
      </c>
      <c r="P809" s="681">
        <v>0.95652965970062243</v>
      </c>
      <c r="Q809" s="669">
        <v>4988.13</v>
      </c>
    </row>
    <row r="810" spans="1:17" ht="14.4" customHeight="1" x14ac:dyDescent="0.3">
      <c r="A810" s="664" t="s">
        <v>548</v>
      </c>
      <c r="B810" s="665" t="s">
        <v>6833</v>
      </c>
      <c r="C810" s="665" t="s">
        <v>5520</v>
      </c>
      <c r="D810" s="665" t="s">
        <v>5846</v>
      </c>
      <c r="E810" s="665" t="s">
        <v>5847</v>
      </c>
      <c r="F810" s="668">
        <v>40</v>
      </c>
      <c r="G810" s="668">
        <v>4718.3999999999996</v>
      </c>
      <c r="H810" s="668">
        <v>1</v>
      </c>
      <c r="I810" s="668">
        <v>117.96</v>
      </c>
      <c r="J810" s="668">
        <v>66</v>
      </c>
      <c r="K810" s="668">
        <v>7446.78</v>
      </c>
      <c r="L810" s="668">
        <v>1.5782426246185148</v>
      </c>
      <c r="M810" s="668">
        <v>112.83</v>
      </c>
      <c r="N810" s="668">
        <v>147</v>
      </c>
      <c r="O810" s="668">
        <v>12560.16</v>
      </c>
      <c r="P810" s="681">
        <v>2.6619532044760938</v>
      </c>
      <c r="Q810" s="669">
        <v>85.443265306122441</v>
      </c>
    </row>
    <row r="811" spans="1:17" ht="14.4" customHeight="1" x14ac:dyDescent="0.3">
      <c r="A811" s="664" t="s">
        <v>548</v>
      </c>
      <c r="B811" s="665" t="s">
        <v>6833</v>
      </c>
      <c r="C811" s="665" t="s">
        <v>5520</v>
      </c>
      <c r="D811" s="665" t="s">
        <v>5849</v>
      </c>
      <c r="E811" s="665" t="s">
        <v>5850</v>
      </c>
      <c r="F811" s="668">
        <v>11</v>
      </c>
      <c r="G811" s="668">
        <v>924.88</v>
      </c>
      <c r="H811" s="668">
        <v>1</v>
      </c>
      <c r="I811" s="668">
        <v>84.08</v>
      </c>
      <c r="J811" s="668"/>
      <c r="K811" s="668"/>
      <c r="L811" s="668"/>
      <c r="M811" s="668"/>
      <c r="N811" s="668"/>
      <c r="O811" s="668"/>
      <c r="P811" s="681"/>
      <c r="Q811" s="669"/>
    </row>
    <row r="812" spans="1:17" ht="14.4" customHeight="1" x14ac:dyDescent="0.3">
      <c r="A812" s="664" t="s">
        <v>548</v>
      </c>
      <c r="B812" s="665" t="s">
        <v>6833</v>
      </c>
      <c r="C812" s="665" t="s">
        <v>5520</v>
      </c>
      <c r="D812" s="665" t="s">
        <v>6834</v>
      </c>
      <c r="E812" s="665"/>
      <c r="F812" s="668">
        <v>7</v>
      </c>
      <c r="G812" s="668">
        <v>7555.19</v>
      </c>
      <c r="H812" s="668">
        <v>1</v>
      </c>
      <c r="I812" s="668">
        <v>1079.3128571428572</v>
      </c>
      <c r="J812" s="668"/>
      <c r="K812" s="668"/>
      <c r="L812" s="668"/>
      <c r="M812" s="668"/>
      <c r="N812" s="668"/>
      <c r="O812" s="668"/>
      <c r="P812" s="681"/>
      <c r="Q812" s="669"/>
    </row>
    <row r="813" spans="1:17" ht="14.4" customHeight="1" x14ac:dyDescent="0.3">
      <c r="A813" s="664" t="s">
        <v>548</v>
      </c>
      <c r="B813" s="665" t="s">
        <v>6833</v>
      </c>
      <c r="C813" s="665" t="s">
        <v>5520</v>
      </c>
      <c r="D813" s="665" t="s">
        <v>5851</v>
      </c>
      <c r="E813" s="665" t="s">
        <v>1387</v>
      </c>
      <c r="F813" s="668">
        <v>779</v>
      </c>
      <c r="G813" s="668">
        <v>47557.95</v>
      </c>
      <c r="H813" s="668">
        <v>1</v>
      </c>
      <c r="I813" s="668">
        <v>61.05</v>
      </c>
      <c r="J813" s="668">
        <v>690</v>
      </c>
      <c r="K813" s="668">
        <v>40314.550000000003</v>
      </c>
      <c r="L813" s="668">
        <v>0.84769318273811223</v>
      </c>
      <c r="M813" s="668">
        <v>58.426884057971016</v>
      </c>
      <c r="N813" s="668">
        <v>646.29999999999995</v>
      </c>
      <c r="O813" s="668">
        <v>37743.919999999998</v>
      </c>
      <c r="P813" s="681">
        <v>0.79364060057256469</v>
      </c>
      <c r="Q813" s="669">
        <v>58.4</v>
      </c>
    </row>
    <row r="814" spans="1:17" ht="14.4" customHeight="1" x14ac:dyDescent="0.3">
      <c r="A814" s="664" t="s">
        <v>548</v>
      </c>
      <c r="B814" s="665" t="s">
        <v>6833</v>
      </c>
      <c r="C814" s="665" t="s">
        <v>5520</v>
      </c>
      <c r="D814" s="665" t="s">
        <v>5852</v>
      </c>
      <c r="E814" s="665" t="s">
        <v>5853</v>
      </c>
      <c r="F814" s="668">
        <v>2</v>
      </c>
      <c r="G814" s="668">
        <v>1619.25</v>
      </c>
      <c r="H814" s="668">
        <v>1</v>
      </c>
      <c r="I814" s="668">
        <v>809.625</v>
      </c>
      <c r="J814" s="668"/>
      <c r="K814" s="668"/>
      <c r="L814" s="668"/>
      <c r="M814" s="668"/>
      <c r="N814" s="668"/>
      <c r="O814" s="668"/>
      <c r="P814" s="681"/>
      <c r="Q814" s="669"/>
    </row>
    <row r="815" spans="1:17" ht="14.4" customHeight="1" x14ac:dyDescent="0.3">
      <c r="A815" s="664" t="s">
        <v>548</v>
      </c>
      <c r="B815" s="665" t="s">
        <v>6833</v>
      </c>
      <c r="C815" s="665" t="s">
        <v>5520</v>
      </c>
      <c r="D815" s="665" t="s">
        <v>5523</v>
      </c>
      <c r="E815" s="665" t="s">
        <v>5524</v>
      </c>
      <c r="F815" s="668">
        <v>9</v>
      </c>
      <c r="G815" s="668">
        <v>10413.99</v>
      </c>
      <c r="H815" s="668">
        <v>1</v>
      </c>
      <c r="I815" s="668">
        <v>1157.1099999999999</v>
      </c>
      <c r="J815" s="668"/>
      <c r="K815" s="668"/>
      <c r="L815" s="668"/>
      <c r="M815" s="668"/>
      <c r="N815" s="668"/>
      <c r="O815" s="668"/>
      <c r="P815" s="681"/>
      <c r="Q815" s="669"/>
    </row>
    <row r="816" spans="1:17" ht="14.4" customHeight="1" x14ac:dyDescent="0.3">
      <c r="A816" s="664" t="s">
        <v>548</v>
      </c>
      <c r="B816" s="665" t="s">
        <v>6833</v>
      </c>
      <c r="C816" s="665" t="s">
        <v>5520</v>
      </c>
      <c r="D816" s="665" t="s">
        <v>5854</v>
      </c>
      <c r="E816" s="665" t="s">
        <v>5855</v>
      </c>
      <c r="F816" s="668">
        <v>10.4</v>
      </c>
      <c r="G816" s="668">
        <v>141427.51999999999</v>
      </c>
      <c r="H816" s="668">
        <v>1</v>
      </c>
      <c r="I816" s="668">
        <v>13598.8</v>
      </c>
      <c r="J816" s="668"/>
      <c r="K816" s="668"/>
      <c r="L816" s="668"/>
      <c r="M816" s="668"/>
      <c r="N816" s="668"/>
      <c r="O816" s="668"/>
      <c r="P816" s="681"/>
      <c r="Q816" s="669"/>
    </row>
    <row r="817" spans="1:17" ht="14.4" customHeight="1" x14ac:dyDescent="0.3">
      <c r="A817" s="664" t="s">
        <v>548</v>
      </c>
      <c r="B817" s="665" t="s">
        <v>6833</v>
      </c>
      <c r="C817" s="665" t="s">
        <v>5520</v>
      </c>
      <c r="D817" s="665" t="s">
        <v>6835</v>
      </c>
      <c r="E817" s="665" t="s">
        <v>6836</v>
      </c>
      <c r="F817" s="668"/>
      <c r="G817" s="668"/>
      <c r="H817" s="668"/>
      <c r="I817" s="668"/>
      <c r="J817" s="668"/>
      <c r="K817" s="668"/>
      <c r="L817" s="668"/>
      <c r="M817" s="668"/>
      <c r="N817" s="668">
        <v>0.1</v>
      </c>
      <c r="O817" s="668">
        <v>494.39</v>
      </c>
      <c r="P817" s="681"/>
      <c r="Q817" s="669">
        <v>4943.8999999999996</v>
      </c>
    </row>
    <row r="818" spans="1:17" ht="14.4" customHeight="1" x14ac:dyDescent="0.3">
      <c r="A818" s="664" t="s">
        <v>548</v>
      </c>
      <c r="B818" s="665" t="s">
        <v>6833</v>
      </c>
      <c r="C818" s="665" t="s">
        <v>5520</v>
      </c>
      <c r="D818" s="665" t="s">
        <v>5856</v>
      </c>
      <c r="E818" s="665" t="s">
        <v>5857</v>
      </c>
      <c r="F818" s="668"/>
      <c r="G818" s="668"/>
      <c r="H818" s="668"/>
      <c r="I818" s="668"/>
      <c r="J818" s="668"/>
      <c r="K818" s="668"/>
      <c r="L818" s="668"/>
      <c r="M818" s="668"/>
      <c r="N818" s="668">
        <v>15</v>
      </c>
      <c r="O818" s="668">
        <v>579.15</v>
      </c>
      <c r="P818" s="681"/>
      <c r="Q818" s="669">
        <v>38.61</v>
      </c>
    </row>
    <row r="819" spans="1:17" ht="14.4" customHeight="1" x14ac:dyDescent="0.3">
      <c r="A819" s="664" t="s">
        <v>548</v>
      </c>
      <c r="B819" s="665" t="s">
        <v>6833</v>
      </c>
      <c r="C819" s="665" t="s">
        <v>5520</v>
      </c>
      <c r="D819" s="665" t="s">
        <v>5858</v>
      </c>
      <c r="E819" s="665" t="s">
        <v>5859</v>
      </c>
      <c r="F819" s="668">
        <v>12.3</v>
      </c>
      <c r="G819" s="668">
        <v>4971.66</v>
      </c>
      <c r="H819" s="668">
        <v>1</v>
      </c>
      <c r="I819" s="668">
        <v>404.2</v>
      </c>
      <c r="J819" s="668">
        <v>16.600000000000001</v>
      </c>
      <c r="K819" s="668">
        <v>6422.8799999999992</v>
      </c>
      <c r="L819" s="668">
        <v>1.2918984805879725</v>
      </c>
      <c r="M819" s="668">
        <v>386.92048192771074</v>
      </c>
      <c r="N819" s="668">
        <v>15.2</v>
      </c>
      <c r="O819" s="668">
        <v>5876.32</v>
      </c>
      <c r="P819" s="681">
        <v>1.1819633683719322</v>
      </c>
      <c r="Q819" s="669">
        <v>386.6</v>
      </c>
    </row>
    <row r="820" spans="1:17" ht="14.4" customHeight="1" x14ac:dyDescent="0.3">
      <c r="A820" s="664" t="s">
        <v>548</v>
      </c>
      <c r="B820" s="665" t="s">
        <v>6833</v>
      </c>
      <c r="C820" s="665" t="s">
        <v>5520</v>
      </c>
      <c r="D820" s="665" t="s">
        <v>6837</v>
      </c>
      <c r="E820" s="665" t="s">
        <v>6838</v>
      </c>
      <c r="F820" s="668"/>
      <c r="G820" s="668"/>
      <c r="H820" s="668"/>
      <c r="I820" s="668"/>
      <c r="J820" s="668">
        <v>2</v>
      </c>
      <c r="K820" s="668">
        <v>77.22</v>
      </c>
      <c r="L820" s="668"/>
      <c r="M820" s="668">
        <v>38.61</v>
      </c>
      <c r="N820" s="668"/>
      <c r="O820" s="668"/>
      <c r="P820" s="681"/>
      <c r="Q820" s="669"/>
    </row>
    <row r="821" spans="1:17" ht="14.4" customHeight="1" x14ac:dyDescent="0.3">
      <c r="A821" s="664" t="s">
        <v>548</v>
      </c>
      <c r="B821" s="665" t="s">
        <v>6833</v>
      </c>
      <c r="C821" s="665" t="s">
        <v>5520</v>
      </c>
      <c r="D821" s="665" t="s">
        <v>2137</v>
      </c>
      <c r="E821" s="665" t="s">
        <v>5861</v>
      </c>
      <c r="F821" s="668"/>
      <c r="G821" s="668"/>
      <c r="H821" s="668"/>
      <c r="I821" s="668"/>
      <c r="J821" s="668"/>
      <c r="K821" s="668"/>
      <c r="L821" s="668"/>
      <c r="M821" s="668"/>
      <c r="N821" s="668">
        <v>2</v>
      </c>
      <c r="O821" s="668">
        <v>17279.759999999998</v>
      </c>
      <c r="P821" s="681"/>
      <c r="Q821" s="669">
        <v>8639.8799999999992</v>
      </c>
    </row>
    <row r="822" spans="1:17" ht="14.4" customHeight="1" x14ac:dyDescent="0.3">
      <c r="A822" s="664" t="s">
        <v>548</v>
      </c>
      <c r="B822" s="665" t="s">
        <v>6833</v>
      </c>
      <c r="C822" s="665" t="s">
        <v>5520</v>
      </c>
      <c r="D822" s="665" t="s">
        <v>5862</v>
      </c>
      <c r="E822" s="665" t="s">
        <v>5863</v>
      </c>
      <c r="F822" s="668">
        <v>47</v>
      </c>
      <c r="G822" s="668">
        <v>2232.5</v>
      </c>
      <c r="H822" s="668">
        <v>1</v>
      </c>
      <c r="I822" s="668">
        <v>47.5</v>
      </c>
      <c r="J822" s="668">
        <v>7</v>
      </c>
      <c r="K822" s="668">
        <v>318.01</v>
      </c>
      <c r="L822" s="668">
        <v>0.14244568868980961</v>
      </c>
      <c r="M822" s="668">
        <v>45.43</v>
      </c>
      <c r="N822" s="668">
        <v>4</v>
      </c>
      <c r="O822" s="668">
        <v>171.52</v>
      </c>
      <c r="P822" s="681">
        <v>7.6828667413213897E-2</v>
      </c>
      <c r="Q822" s="669">
        <v>42.88</v>
      </c>
    </row>
    <row r="823" spans="1:17" ht="14.4" customHeight="1" x14ac:dyDescent="0.3">
      <c r="A823" s="664" t="s">
        <v>548</v>
      </c>
      <c r="B823" s="665" t="s">
        <v>6833</v>
      </c>
      <c r="C823" s="665" t="s">
        <v>5520</v>
      </c>
      <c r="D823" s="665" t="s">
        <v>5864</v>
      </c>
      <c r="E823" s="665" t="s">
        <v>1375</v>
      </c>
      <c r="F823" s="668">
        <v>28</v>
      </c>
      <c r="G823" s="668">
        <v>2260.44</v>
      </c>
      <c r="H823" s="668">
        <v>1</v>
      </c>
      <c r="I823" s="668">
        <v>80.73</v>
      </c>
      <c r="J823" s="668">
        <v>11</v>
      </c>
      <c r="K823" s="668">
        <v>849.42</v>
      </c>
      <c r="L823" s="668">
        <v>0.37577639751552794</v>
      </c>
      <c r="M823" s="668">
        <v>77.22</v>
      </c>
      <c r="N823" s="668"/>
      <c r="O823" s="668"/>
      <c r="P823" s="681"/>
      <c r="Q823" s="669"/>
    </row>
    <row r="824" spans="1:17" ht="14.4" customHeight="1" x14ac:dyDescent="0.3">
      <c r="A824" s="664" t="s">
        <v>548</v>
      </c>
      <c r="B824" s="665" t="s">
        <v>6833</v>
      </c>
      <c r="C824" s="665" t="s">
        <v>5520</v>
      </c>
      <c r="D824" s="665" t="s">
        <v>5867</v>
      </c>
      <c r="E824" s="665" t="s">
        <v>2283</v>
      </c>
      <c r="F824" s="668">
        <v>19.2</v>
      </c>
      <c r="G824" s="668">
        <v>7291.2</v>
      </c>
      <c r="H824" s="668">
        <v>1</v>
      </c>
      <c r="I824" s="668">
        <v>379.75</v>
      </c>
      <c r="J824" s="668">
        <v>23.4</v>
      </c>
      <c r="K824" s="668">
        <v>8500.0499999999993</v>
      </c>
      <c r="L824" s="668">
        <v>1.1657957537853851</v>
      </c>
      <c r="M824" s="668">
        <v>363.25</v>
      </c>
      <c r="N824" s="668">
        <v>31.8</v>
      </c>
      <c r="O824" s="668">
        <v>8640.56</v>
      </c>
      <c r="P824" s="681">
        <v>1.1850669299978056</v>
      </c>
      <c r="Q824" s="669">
        <v>271.71572327044021</v>
      </c>
    </row>
    <row r="825" spans="1:17" ht="14.4" customHeight="1" x14ac:dyDescent="0.3">
      <c r="A825" s="664" t="s">
        <v>548</v>
      </c>
      <c r="B825" s="665" t="s">
        <v>6833</v>
      </c>
      <c r="C825" s="665" t="s">
        <v>5520</v>
      </c>
      <c r="D825" s="665" t="s">
        <v>5872</v>
      </c>
      <c r="E825" s="665" t="s">
        <v>5873</v>
      </c>
      <c r="F825" s="668">
        <v>10</v>
      </c>
      <c r="G825" s="668">
        <v>712.2</v>
      </c>
      <c r="H825" s="668">
        <v>1</v>
      </c>
      <c r="I825" s="668">
        <v>71.22</v>
      </c>
      <c r="J825" s="668">
        <v>22</v>
      </c>
      <c r="K825" s="668">
        <v>861.96</v>
      </c>
      <c r="L825" s="668">
        <v>1.2102780117944398</v>
      </c>
      <c r="M825" s="668">
        <v>39.18</v>
      </c>
      <c r="N825" s="668"/>
      <c r="O825" s="668"/>
      <c r="P825" s="681"/>
      <c r="Q825" s="669"/>
    </row>
    <row r="826" spans="1:17" ht="14.4" customHeight="1" x14ac:dyDescent="0.3">
      <c r="A826" s="664" t="s">
        <v>548</v>
      </c>
      <c r="B826" s="665" t="s">
        <v>6833</v>
      </c>
      <c r="C826" s="665" t="s">
        <v>5520</v>
      </c>
      <c r="D826" s="665" t="s">
        <v>6839</v>
      </c>
      <c r="E826" s="665" t="s">
        <v>6840</v>
      </c>
      <c r="F826" s="668"/>
      <c r="G826" s="668"/>
      <c r="H826" s="668"/>
      <c r="I826" s="668"/>
      <c r="J826" s="668">
        <v>1.2</v>
      </c>
      <c r="K826" s="668">
        <v>508.76</v>
      </c>
      <c r="L826" s="668"/>
      <c r="M826" s="668">
        <v>423.9666666666667</v>
      </c>
      <c r="N826" s="668">
        <v>2.8</v>
      </c>
      <c r="O826" s="668">
        <v>760.81</v>
      </c>
      <c r="P826" s="681"/>
      <c r="Q826" s="669">
        <v>271.71785714285716</v>
      </c>
    </row>
    <row r="827" spans="1:17" ht="14.4" customHeight="1" x14ac:dyDescent="0.3">
      <c r="A827" s="664" t="s">
        <v>548</v>
      </c>
      <c r="B827" s="665" t="s">
        <v>6833</v>
      </c>
      <c r="C827" s="665" t="s">
        <v>5520</v>
      </c>
      <c r="D827" s="665" t="s">
        <v>5875</v>
      </c>
      <c r="E827" s="665"/>
      <c r="F827" s="668">
        <v>3</v>
      </c>
      <c r="G827" s="668">
        <v>1139.25</v>
      </c>
      <c r="H827" s="668">
        <v>1</v>
      </c>
      <c r="I827" s="668">
        <v>379.75</v>
      </c>
      <c r="J827" s="668"/>
      <c r="K827" s="668"/>
      <c r="L827" s="668"/>
      <c r="M827" s="668"/>
      <c r="N827" s="668"/>
      <c r="O827" s="668"/>
      <c r="P827" s="681"/>
      <c r="Q827" s="669"/>
    </row>
    <row r="828" spans="1:17" ht="14.4" customHeight="1" x14ac:dyDescent="0.3">
      <c r="A828" s="664" t="s">
        <v>548</v>
      </c>
      <c r="B828" s="665" t="s">
        <v>6833</v>
      </c>
      <c r="C828" s="665" t="s">
        <v>5520</v>
      </c>
      <c r="D828" s="665" t="s">
        <v>5876</v>
      </c>
      <c r="E828" s="665" t="s">
        <v>5877</v>
      </c>
      <c r="F828" s="668"/>
      <c r="G828" s="668"/>
      <c r="H828" s="668"/>
      <c r="I828" s="668"/>
      <c r="J828" s="668">
        <v>28</v>
      </c>
      <c r="K828" s="668">
        <v>6237.2</v>
      </c>
      <c r="L828" s="668"/>
      <c r="M828" s="668">
        <v>222.75714285714284</v>
      </c>
      <c r="N828" s="668"/>
      <c r="O828" s="668"/>
      <c r="P828" s="681"/>
      <c r="Q828" s="669"/>
    </row>
    <row r="829" spans="1:17" ht="14.4" customHeight="1" x14ac:dyDescent="0.3">
      <c r="A829" s="664" t="s">
        <v>548</v>
      </c>
      <c r="B829" s="665" t="s">
        <v>6833</v>
      </c>
      <c r="C829" s="665" t="s">
        <v>5520</v>
      </c>
      <c r="D829" s="665" t="s">
        <v>5878</v>
      </c>
      <c r="E829" s="665" t="s">
        <v>5879</v>
      </c>
      <c r="F829" s="668"/>
      <c r="G829" s="668"/>
      <c r="H829" s="668"/>
      <c r="I829" s="668"/>
      <c r="J829" s="668">
        <v>12</v>
      </c>
      <c r="K829" s="668">
        <v>789</v>
      </c>
      <c r="L829" s="668"/>
      <c r="M829" s="668">
        <v>65.75</v>
      </c>
      <c r="N829" s="668"/>
      <c r="O829" s="668"/>
      <c r="P829" s="681"/>
      <c r="Q829" s="669"/>
    </row>
    <row r="830" spans="1:17" ht="14.4" customHeight="1" x14ac:dyDescent="0.3">
      <c r="A830" s="664" t="s">
        <v>548</v>
      </c>
      <c r="B830" s="665" t="s">
        <v>6833</v>
      </c>
      <c r="C830" s="665" t="s">
        <v>5520</v>
      </c>
      <c r="D830" s="665" t="s">
        <v>5880</v>
      </c>
      <c r="E830" s="665" t="s">
        <v>5881</v>
      </c>
      <c r="F830" s="668">
        <v>3.9000000000000004</v>
      </c>
      <c r="G830" s="668">
        <v>377.90999999999997</v>
      </c>
      <c r="H830" s="668">
        <v>1</v>
      </c>
      <c r="I830" s="668">
        <v>96.899999999999977</v>
      </c>
      <c r="J830" s="668">
        <v>1.5</v>
      </c>
      <c r="K830" s="668">
        <v>139.05000000000001</v>
      </c>
      <c r="L830" s="668">
        <v>0.36794474874970234</v>
      </c>
      <c r="M830" s="668">
        <v>92.7</v>
      </c>
      <c r="N830" s="668">
        <v>1.9000000000000001</v>
      </c>
      <c r="O830" s="668">
        <v>149.72</v>
      </c>
      <c r="P830" s="681">
        <v>0.39617898441427857</v>
      </c>
      <c r="Q830" s="669">
        <v>78.8</v>
      </c>
    </row>
    <row r="831" spans="1:17" ht="14.4" customHeight="1" x14ac:dyDescent="0.3">
      <c r="A831" s="664" t="s">
        <v>548</v>
      </c>
      <c r="B831" s="665" t="s">
        <v>6833</v>
      </c>
      <c r="C831" s="665" t="s">
        <v>5520</v>
      </c>
      <c r="D831" s="665" t="s">
        <v>5882</v>
      </c>
      <c r="E831" s="665" t="s">
        <v>5883</v>
      </c>
      <c r="F831" s="668"/>
      <c r="G831" s="668"/>
      <c r="H831" s="668"/>
      <c r="I831" s="668"/>
      <c r="J831" s="668"/>
      <c r="K831" s="668"/>
      <c r="L831" s="668"/>
      <c r="M831" s="668"/>
      <c r="N831" s="668">
        <v>36</v>
      </c>
      <c r="O831" s="668">
        <v>2525.3999999999996</v>
      </c>
      <c r="P831" s="681"/>
      <c r="Q831" s="669">
        <v>70.149999999999991</v>
      </c>
    </row>
    <row r="832" spans="1:17" ht="14.4" customHeight="1" x14ac:dyDescent="0.3">
      <c r="A832" s="664" t="s">
        <v>548</v>
      </c>
      <c r="B832" s="665" t="s">
        <v>6833</v>
      </c>
      <c r="C832" s="665" t="s">
        <v>5520</v>
      </c>
      <c r="D832" s="665" t="s">
        <v>6841</v>
      </c>
      <c r="E832" s="665" t="s">
        <v>6842</v>
      </c>
      <c r="F832" s="668"/>
      <c r="G832" s="668"/>
      <c r="H832" s="668"/>
      <c r="I832" s="668"/>
      <c r="J832" s="668">
        <v>1.5</v>
      </c>
      <c r="K832" s="668">
        <v>899.7</v>
      </c>
      <c r="L832" s="668"/>
      <c r="M832" s="668">
        <v>599.80000000000007</v>
      </c>
      <c r="N832" s="668"/>
      <c r="O832" s="668"/>
      <c r="P832" s="681"/>
      <c r="Q832" s="669"/>
    </row>
    <row r="833" spans="1:17" ht="14.4" customHeight="1" x14ac:dyDescent="0.3">
      <c r="A833" s="664" t="s">
        <v>548</v>
      </c>
      <c r="B833" s="665" t="s">
        <v>6833</v>
      </c>
      <c r="C833" s="665" t="s">
        <v>5520</v>
      </c>
      <c r="D833" s="665" t="s">
        <v>6843</v>
      </c>
      <c r="E833" s="665" t="s">
        <v>6844</v>
      </c>
      <c r="F833" s="668">
        <v>21</v>
      </c>
      <c r="G833" s="668">
        <v>2030.49</v>
      </c>
      <c r="H833" s="668">
        <v>1</v>
      </c>
      <c r="I833" s="668">
        <v>96.69</v>
      </c>
      <c r="J833" s="668"/>
      <c r="K833" s="668"/>
      <c r="L833" s="668"/>
      <c r="M833" s="668"/>
      <c r="N833" s="668"/>
      <c r="O833" s="668"/>
      <c r="P833" s="681"/>
      <c r="Q833" s="669"/>
    </row>
    <row r="834" spans="1:17" ht="14.4" customHeight="1" x14ac:dyDescent="0.3">
      <c r="A834" s="664" t="s">
        <v>548</v>
      </c>
      <c r="B834" s="665" t="s">
        <v>6833</v>
      </c>
      <c r="C834" s="665" t="s">
        <v>5520</v>
      </c>
      <c r="D834" s="665" t="s">
        <v>5888</v>
      </c>
      <c r="E834" s="665" t="s">
        <v>5889</v>
      </c>
      <c r="F834" s="668"/>
      <c r="G834" s="668"/>
      <c r="H834" s="668"/>
      <c r="I834" s="668"/>
      <c r="J834" s="668">
        <v>0.9</v>
      </c>
      <c r="K834" s="668">
        <v>1421.77</v>
      </c>
      <c r="L834" s="668"/>
      <c r="M834" s="668">
        <v>1579.7444444444443</v>
      </c>
      <c r="N834" s="668"/>
      <c r="O834" s="668"/>
      <c r="P834" s="681"/>
      <c r="Q834" s="669"/>
    </row>
    <row r="835" spans="1:17" ht="14.4" customHeight="1" x14ac:dyDescent="0.3">
      <c r="A835" s="664" t="s">
        <v>548</v>
      </c>
      <c r="B835" s="665" t="s">
        <v>6833</v>
      </c>
      <c r="C835" s="665" t="s">
        <v>5520</v>
      </c>
      <c r="D835" s="665" t="s">
        <v>6845</v>
      </c>
      <c r="E835" s="665" t="s">
        <v>6846</v>
      </c>
      <c r="F835" s="668"/>
      <c r="G835" s="668"/>
      <c r="H835" s="668"/>
      <c r="I835" s="668"/>
      <c r="J835" s="668">
        <v>0.9</v>
      </c>
      <c r="K835" s="668">
        <v>1858.29</v>
      </c>
      <c r="L835" s="668"/>
      <c r="M835" s="668">
        <v>2064.7666666666664</v>
      </c>
      <c r="N835" s="668"/>
      <c r="O835" s="668"/>
      <c r="P835" s="681"/>
      <c r="Q835" s="669"/>
    </row>
    <row r="836" spans="1:17" ht="14.4" customHeight="1" x14ac:dyDescent="0.3">
      <c r="A836" s="664" t="s">
        <v>548</v>
      </c>
      <c r="B836" s="665" t="s">
        <v>6833</v>
      </c>
      <c r="C836" s="665" t="s">
        <v>5520</v>
      </c>
      <c r="D836" s="665" t="s">
        <v>6847</v>
      </c>
      <c r="E836" s="665" t="s">
        <v>1454</v>
      </c>
      <c r="F836" s="668"/>
      <c r="G836" s="668"/>
      <c r="H836" s="668"/>
      <c r="I836" s="668"/>
      <c r="J836" s="668"/>
      <c r="K836" s="668"/>
      <c r="L836" s="668"/>
      <c r="M836" s="668"/>
      <c r="N836" s="668">
        <v>0.6</v>
      </c>
      <c r="O836" s="668">
        <v>235.08</v>
      </c>
      <c r="P836" s="681"/>
      <c r="Q836" s="669">
        <v>391.8</v>
      </c>
    </row>
    <row r="837" spans="1:17" ht="14.4" customHeight="1" x14ac:dyDescent="0.3">
      <c r="A837" s="664" t="s">
        <v>548</v>
      </c>
      <c r="B837" s="665" t="s">
        <v>6833</v>
      </c>
      <c r="C837" s="665" t="s">
        <v>5520</v>
      </c>
      <c r="D837" s="665" t="s">
        <v>5890</v>
      </c>
      <c r="E837" s="665" t="s">
        <v>5891</v>
      </c>
      <c r="F837" s="668">
        <v>0.6</v>
      </c>
      <c r="G837" s="668">
        <v>2355.54</v>
      </c>
      <c r="H837" s="668">
        <v>1</v>
      </c>
      <c r="I837" s="668">
        <v>3925.9</v>
      </c>
      <c r="J837" s="668">
        <v>4.2</v>
      </c>
      <c r="K837" s="668">
        <v>15993.75</v>
      </c>
      <c r="L837" s="668">
        <v>6.7898443668967623</v>
      </c>
      <c r="M837" s="668">
        <v>3808.0357142857142</v>
      </c>
      <c r="N837" s="668">
        <v>1.8</v>
      </c>
      <c r="O837" s="668">
        <v>5874.72</v>
      </c>
      <c r="P837" s="681">
        <v>2.4940013754807815</v>
      </c>
      <c r="Q837" s="669">
        <v>3263.7333333333336</v>
      </c>
    </row>
    <row r="838" spans="1:17" ht="14.4" customHeight="1" x14ac:dyDescent="0.3">
      <c r="A838" s="664" t="s">
        <v>548</v>
      </c>
      <c r="B838" s="665" t="s">
        <v>6833</v>
      </c>
      <c r="C838" s="665" t="s">
        <v>5520</v>
      </c>
      <c r="D838" s="665" t="s">
        <v>6848</v>
      </c>
      <c r="E838" s="665" t="s">
        <v>6849</v>
      </c>
      <c r="F838" s="668"/>
      <c r="G838" s="668"/>
      <c r="H838" s="668"/>
      <c r="I838" s="668"/>
      <c r="J838" s="668">
        <v>9</v>
      </c>
      <c r="K838" s="668">
        <v>1972.8</v>
      </c>
      <c r="L838" s="668"/>
      <c r="M838" s="668">
        <v>219.2</v>
      </c>
      <c r="N838" s="668"/>
      <c r="O838" s="668"/>
      <c r="P838" s="681"/>
      <c r="Q838" s="669"/>
    </row>
    <row r="839" spans="1:17" ht="14.4" customHeight="1" x14ac:dyDescent="0.3">
      <c r="A839" s="664" t="s">
        <v>548</v>
      </c>
      <c r="B839" s="665" t="s">
        <v>6833</v>
      </c>
      <c r="C839" s="665" t="s">
        <v>5520</v>
      </c>
      <c r="D839" s="665" t="s">
        <v>5894</v>
      </c>
      <c r="E839" s="665" t="s">
        <v>5895</v>
      </c>
      <c r="F839" s="668">
        <v>41.6</v>
      </c>
      <c r="G839" s="668">
        <v>44899.67</v>
      </c>
      <c r="H839" s="668">
        <v>1</v>
      </c>
      <c r="I839" s="668">
        <v>1079.3189903846153</v>
      </c>
      <c r="J839" s="668"/>
      <c r="K839" s="668"/>
      <c r="L839" s="668"/>
      <c r="M839" s="668"/>
      <c r="N839" s="668"/>
      <c r="O839" s="668"/>
      <c r="P839" s="681"/>
      <c r="Q839" s="669"/>
    </row>
    <row r="840" spans="1:17" ht="14.4" customHeight="1" x14ac:dyDescent="0.3">
      <c r="A840" s="664" t="s">
        <v>548</v>
      </c>
      <c r="B840" s="665" t="s">
        <v>6833</v>
      </c>
      <c r="C840" s="665" t="s">
        <v>5520</v>
      </c>
      <c r="D840" s="665" t="s">
        <v>5896</v>
      </c>
      <c r="E840" s="665" t="s">
        <v>1457</v>
      </c>
      <c r="F840" s="668"/>
      <c r="G840" s="668"/>
      <c r="H840" s="668"/>
      <c r="I840" s="668"/>
      <c r="J840" s="668">
        <v>3.6</v>
      </c>
      <c r="K840" s="668">
        <v>2779.73</v>
      </c>
      <c r="L840" s="668"/>
      <c r="M840" s="668">
        <v>772.14722222222224</v>
      </c>
      <c r="N840" s="668">
        <v>0.2</v>
      </c>
      <c r="O840" s="668">
        <v>154.43</v>
      </c>
      <c r="P840" s="681"/>
      <c r="Q840" s="669">
        <v>772.15</v>
      </c>
    </row>
    <row r="841" spans="1:17" ht="14.4" customHeight="1" x14ac:dyDescent="0.3">
      <c r="A841" s="664" t="s">
        <v>548</v>
      </c>
      <c r="B841" s="665" t="s">
        <v>6833</v>
      </c>
      <c r="C841" s="665" t="s">
        <v>5520</v>
      </c>
      <c r="D841" s="665" t="s">
        <v>5897</v>
      </c>
      <c r="E841" s="665" t="s">
        <v>5898</v>
      </c>
      <c r="F841" s="668">
        <v>13.560000000000002</v>
      </c>
      <c r="G841" s="668">
        <v>49196.02</v>
      </c>
      <c r="H841" s="668">
        <v>1</v>
      </c>
      <c r="I841" s="668">
        <v>3628.025073746312</v>
      </c>
      <c r="J841" s="668"/>
      <c r="K841" s="668"/>
      <c r="L841" s="668"/>
      <c r="M841" s="668"/>
      <c r="N841" s="668">
        <v>0.96</v>
      </c>
      <c r="O841" s="668">
        <v>3265.04</v>
      </c>
      <c r="P841" s="681">
        <v>6.6367970417119115E-2</v>
      </c>
      <c r="Q841" s="669">
        <v>3401.0833333333335</v>
      </c>
    </row>
    <row r="842" spans="1:17" ht="14.4" customHeight="1" x14ac:dyDescent="0.3">
      <c r="A842" s="664" t="s">
        <v>548</v>
      </c>
      <c r="B842" s="665" t="s">
        <v>6833</v>
      </c>
      <c r="C842" s="665" t="s">
        <v>5520</v>
      </c>
      <c r="D842" s="665" t="s">
        <v>2141</v>
      </c>
      <c r="E842" s="665" t="s">
        <v>6850</v>
      </c>
      <c r="F842" s="668"/>
      <c r="G842" s="668"/>
      <c r="H842" s="668"/>
      <c r="I842" s="668"/>
      <c r="J842" s="668"/>
      <c r="K842" s="668"/>
      <c r="L842" s="668"/>
      <c r="M842" s="668"/>
      <c r="N842" s="668">
        <v>4</v>
      </c>
      <c r="O842" s="668">
        <v>12691.12</v>
      </c>
      <c r="P842" s="681"/>
      <c r="Q842" s="669">
        <v>3172.78</v>
      </c>
    </row>
    <row r="843" spans="1:17" ht="14.4" customHeight="1" x14ac:dyDescent="0.3">
      <c r="A843" s="664" t="s">
        <v>548</v>
      </c>
      <c r="B843" s="665" t="s">
        <v>6833</v>
      </c>
      <c r="C843" s="665" t="s">
        <v>5910</v>
      </c>
      <c r="D843" s="665" t="s">
        <v>5911</v>
      </c>
      <c r="E843" s="665"/>
      <c r="F843" s="668">
        <v>1</v>
      </c>
      <c r="G843" s="668">
        <v>1215.8499999999999</v>
      </c>
      <c r="H843" s="668">
        <v>1</v>
      </c>
      <c r="I843" s="668">
        <v>1215.8499999999999</v>
      </c>
      <c r="J843" s="668">
        <v>1</v>
      </c>
      <c r="K843" s="668">
        <v>1215.8499999999999</v>
      </c>
      <c r="L843" s="668">
        <v>1</v>
      </c>
      <c r="M843" s="668">
        <v>1215.8499999999999</v>
      </c>
      <c r="N843" s="668"/>
      <c r="O843" s="668"/>
      <c r="P843" s="681"/>
      <c r="Q843" s="669"/>
    </row>
    <row r="844" spans="1:17" ht="14.4" customHeight="1" x14ac:dyDescent="0.3">
      <c r="A844" s="664" t="s">
        <v>548</v>
      </c>
      <c r="B844" s="665" t="s">
        <v>6833</v>
      </c>
      <c r="C844" s="665" t="s">
        <v>5910</v>
      </c>
      <c r="D844" s="665" t="s">
        <v>5912</v>
      </c>
      <c r="E844" s="665"/>
      <c r="F844" s="668">
        <v>184</v>
      </c>
      <c r="G844" s="668">
        <v>343266.72</v>
      </c>
      <c r="H844" s="668">
        <v>1</v>
      </c>
      <c r="I844" s="668">
        <v>1865.58</v>
      </c>
      <c r="J844" s="668">
        <v>218</v>
      </c>
      <c r="K844" s="668">
        <v>406696.44</v>
      </c>
      <c r="L844" s="668">
        <v>1.1847826086956523</v>
      </c>
      <c r="M844" s="668">
        <v>1865.58</v>
      </c>
      <c r="N844" s="668">
        <v>253</v>
      </c>
      <c r="O844" s="668">
        <v>507372.99</v>
      </c>
      <c r="P844" s="681">
        <v>1.4780721824708205</v>
      </c>
      <c r="Q844" s="669">
        <v>2005.4268379446639</v>
      </c>
    </row>
    <row r="845" spans="1:17" ht="14.4" customHeight="1" x14ac:dyDescent="0.3">
      <c r="A845" s="664" t="s">
        <v>548</v>
      </c>
      <c r="B845" s="665" t="s">
        <v>6833</v>
      </c>
      <c r="C845" s="665" t="s">
        <v>5910</v>
      </c>
      <c r="D845" s="665" t="s">
        <v>5913</v>
      </c>
      <c r="E845" s="665"/>
      <c r="F845" s="668">
        <v>1</v>
      </c>
      <c r="G845" s="668">
        <v>2728.71</v>
      </c>
      <c r="H845" s="668">
        <v>1</v>
      </c>
      <c r="I845" s="668">
        <v>2728.71</v>
      </c>
      <c r="J845" s="668">
        <v>2</v>
      </c>
      <c r="K845" s="668">
        <v>5457.42</v>
      </c>
      <c r="L845" s="668">
        <v>2</v>
      </c>
      <c r="M845" s="668">
        <v>2728.71</v>
      </c>
      <c r="N845" s="668">
        <v>3</v>
      </c>
      <c r="O845" s="668">
        <v>7396.86</v>
      </c>
      <c r="P845" s="681">
        <v>2.71075343294084</v>
      </c>
      <c r="Q845" s="669">
        <v>2465.62</v>
      </c>
    </row>
    <row r="846" spans="1:17" ht="14.4" customHeight="1" x14ac:dyDescent="0.3">
      <c r="A846" s="664" t="s">
        <v>548</v>
      </c>
      <c r="B846" s="665" t="s">
        <v>6833</v>
      </c>
      <c r="C846" s="665" t="s">
        <v>5910</v>
      </c>
      <c r="D846" s="665" t="s">
        <v>6851</v>
      </c>
      <c r="E846" s="665"/>
      <c r="F846" s="668"/>
      <c r="G846" s="668"/>
      <c r="H846" s="668"/>
      <c r="I846" s="668"/>
      <c r="J846" s="668">
        <v>1</v>
      </c>
      <c r="K846" s="668">
        <v>1614.05</v>
      </c>
      <c r="L846" s="668"/>
      <c r="M846" s="668">
        <v>1614.05</v>
      </c>
      <c r="N846" s="668"/>
      <c r="O846" s="668"/>
      <c r="P846" s="681"/>
      <c r="Q846" s="669"/>
    </row>
    <row r="847" spans="1:17" ht="14.4" customHeight="1" x14ac:dyDescent="0.3">
      <c r="A847" s="664" t="s">
        <v>548</v>
      </c>
      <c r="B847" s="665" t="s">
        <v>6833</v>
      </c>
      <c r="C847" s="665" t="s">
        <v>5910</v>
      </c>
      <c r="D847" s="665" t="s">
        <v>5914</v>
      </c>
      <c r="E847" s="665"/>
      <c r="F847" s="668">
        <v>6</v>
      </c>
      <c r="G847" s="668">
        <v>11193.48</v>
      </c>
      <c r="H847" s="668">
        <v>1</v>
      </c>
      <c r="I847" s="668">
        <v>1865.58</v>
      </c>
      <c r="J847" s="668"/>
      <c r="K847" s="668"/>
      <c r="L847" s="668"/>
      <c r="M847" s="668"/>
      <c r="N847" s="668"/>
      <c r="O847" s="668"/>
      <c r="P847" s="681"/>
      <c r="Q847" s="669"/>
    </row>
    <row r="848" spans="1:17" ht="14.4" customHeight="1" x14ac:dyDescent="0.3">
      <c r="A848" s="664" t="s">
        <v>548</v>
      </c>
      <c r="B848" s="665" t="s">
        <v>6833</v>
      </c>
      <c r="C848" s="665" t="s">
        <v>5910</v>
      </c>
      <c r="D848" s="665" t="s">
        <v>6852</v>
      </c>
      <c r="E848" s="665"/>
      <c r="F848" s="668"/>
      <c r="G848" s="668"/>
      <c r="H848" s="668"/>
      <c r="I848" s="668"/>
      <c r="J848" s="668"/>
      <c r="K848" s="668"/>
      <c r="L848" s="668"/>
      <c r="M848" s="668"/>
      <c r="N848" s="668">
        <v>2</v>
      </c>
      <c r="O848" s="668">
        <v>16584.18</v>
      </c>
      <c r="P848" s="681"/>
      <c r="Q848" s="669">
        <v>8292.09</v>
      </c>
    </row>
    <row r="849" spans="1:17" ht="14.4" customHeight="1" x14ac:dyDescent="0.3">
      <c r="A849" s="664" t="s">
        <v>548</v>
      </c>
      <c r="B849" s="665" t="s">
        <v>6833</v>
      </c>
      <c r="C849" s="665" t="s">
        <v>5910</v>
      </c>
      <c r="D849" s="665" t="s">
        <v>5916</v>
      </c>
      <c r="E849" s="665"/>
      <c r="F849" s="668">
        <v>26</v>
      </c>
      <c r="G849" s="668">
        <v>24064.82</v>
      </c>
      <c r="H849" s="668">
        <v>1</v>
      </c>
      <c r="I849" s="668">
        <v>925.56999999999994</v>
      </c>
      <c r="J849" s="668">
        <v>20</v>
      </c>
      <c r="K849" s="668">
        <v>18511.399999999998</v>
      </c>
      <c r="L849" s="668">
        <v>0.76923076923076916</v>
      </c>
      <c r="M849" s="668">
        <v>925.56999999999994</v>
      </c>
      <c r="N849" s="668">
        <v>26</v>
      </c>
      <c r="O849" s="668">
        <v>27631.34</v>
      </c>
      <c r="P849" s="681">
        <v>1.1482047237419604</v>
      </c>
      <c r="Q849" s="669">
        <v>1062.7438461538461</v>
      </c>
    </row>
    <row r="850" spans="1:17" ht="14.4" customHeight="1" x14ac:dyDescent="0.3">
      <c r="A850" s="664" t="s">
        <v>548</v>
      </c>
      <c r="B850" s="665" t="s">
        <v>6833</v>
      </c>
      <c r="C850" s="665" t="s">
        <v>5910</v>
      </c>
      <c r="D850" s="665" t="s">
        <v>5917</v>
      </c>
      <c r="E850" s="665"/>
      <c r="F850" s="668"/>
      <c r="G850" s="668"/>
      <c r="H850" s="668"/>
      <c r="I850" s="668"/>
      <c r="J850" s="668">
        <v>2</v>
      </c>
      <c r="K850" s="668">
        <v>477.36</v>
      </c>
      <c r="L850" s="668"/>
      <c r="M850" s="668">
        <v>238.68</v>
      </c>
      <c r="N850" s="668"/>
      <c r="O850" s="668"/>
      <c r="P850" s="681"/>
      <c r="Q850" s="669"/>
    </row>
    <row r="851" spans="1:17" ht="14.4" customHeight="1" x14ac:dyDescent="0.3">
      <c r="A851" s="664" t="s">
        <v>548</v>
      </c>
      <c r="B851" s="665" t="s">
        <v>6833</v>
      </c>
      <c r="C851" s="665" t="s">
        <v>5542</v>
      </c>
      <c r="D851" s="665" t="s">
        <v>5720</v>
      </c>
      <c r="E851" s="665" t="s">
        <v>5721</v>
      </c>
      <c r="F851" s="668">
        <v>67</v>
      </c>
      <c r="G851" s="668">
        <v>22108.66</v>
      </c>
      <c r="H851" s="668">
        <v>1</v>
      </c>
      <c r="I851" s="668">
        <v>329.98</v>
      </c>
      <c r="J851" s="668">
        <v>60</v>
      </c>
      <c r="K851" s="668">
        <v>19798.8</v>
      </c>
      <c r="L851" s="668">
        <v>0.89552238805970141</v>
      </c>
      <c r="M851" s="668">
        <v>329.97999999999996</v>
      </c>
      <c r="N851" s="668">
        <v>69</v>
      </c>
      <c r="O851" s="668">
        <v>22768.62</v>
      </c>
      <c r="P851" s="681">
        <v>1.0298507462686566</v>
      </c>
      <c r="Q851" s="669">
        <v>329.97999999999996</v>
      </c>
    </row>
    <row r="852" spans="1:17" ht="14.4" customHeight="1" x14ac:dyDescent="0.3">
      <c r="A852" s="664" t="s">
        <v>548</v>
      </c>
      <c r="B852" s="665" t="s">
        <v>6833</v>
      </c>
      <c r="C852" s="665" t="s">
        <v>5542</v>
      </c>
      <c r="D852" s="665" t="s">
        <v>5722</v>
      </c>
      <c r="E852" s="665" t="s">
        <v>5721</v>
      </c>
      <c r="F852" s="668">
        <v>6</v>
      </c>
      <c r="G852" s="668">
        <v>2600.46</v>
      </c>
      <c r="H852" s="668">
        <v>1</v>
      </c>
      <c r="I852" s="668">
        <v>433.41</v>
      </c>
      <c r="J852" s="668">
        <v>16</v>
      </c>
      <c r="K852" s="668">
        <v>6934.5599999999995</v>
      </c>
      <c r="L852" s="668">
        <v>2.6666666666666665</v>
      </c>
      <c r="M852" s="668">
        <v>433.40999999999997</v>
      </c>
      <c r="N852" s="668">
        <v>22</v>
      </c>
      <c r="O852" s="668">
        <v>9535.02</v>
      </c>
      <c r="P852" s="681">
        <v>3.666666666666667</v>
      </c>
      <c r="Q852" s="669">
        <v>433.41</v>
      </c>
    </row>
    <row r="853" spans="1:17" ht="14.4" customHeight="1" x14ac:dyDescent="0.3">
      <c r="A853" s="664" t="s">
        <v>548</v>
      </c>
      <c r="B853" s="665" t="s">
        <v>6833</v>
      </c>
      <c r="C853" s="665" t="s">
        <v>5542</v>
      </c>
      <c r="D853" s="665" t="s">
        <v>5918</v>
      </c>
      <c r="E853" s="665" t="s">
        <v>5919</v>
      </c>
      <c r="F853" s="668">
        <v>8</v>
      </c>
      <c r="G853" s="668">
        <v>11482.88</v>
      </c>
      <c r="H853" s="668">
        <v>1</v>
      </c>
      <c r="I853" s="668">
        <v>1435.36</v>
      </c>
      <c r="J853" s="668">
        <v>6</v>
      </c>
      <c r="K853" s="668">
        <v>8612.16</v>
      </c>
      <c r="L853" s="668">
        <v>0.75</v>
      </c>
      <c r="M853" s="668">
        <v>1435.36</v>
      </c>
      <c r="N853" s="668">
        <v>2</v>
      </c>
      <c r="O853" s="668">
        <v>2870.72</v>
      </c>
      <c r="P853" s="681">
        <v>0.25</v>
      </c>
      <c r="Q853" s="669">
        <v>1435.36</v>
      </c>
    </row>
    <row r="854" spans="1:17" ht="14.4" customHeight="1" x14ac:dyDescent="0.3">
      <c r="A854" s="664" t="s">
        <v>548</v>
      </c>
      <c r="B854" s="665" t="s">
        <v>6833</v>
      </c>
      <c r="C854" s="665" t="s">
        <v>5542</v>
      </c>
      <c r="D854" s="665" t="s">
        <v>5920</v>
      </c>
      <c r="E854" s="665" t="s">
        <v>5919</v>
      </c>
      <c r="F854" s="668"/>
      <c r="G854" s="668"/>
      <c r="H854" s="668"/>
      <c r="I854" s="668"/>
      <c r="J854" s="668">
        <v>1</v>
      </c>
      <c r="K854" s="668">
        <v>1697.77</v>
      </c>
      <c r="L854" s="668"/>
      <c r="M854" s="668">
        <v>1697.77</v>
      </c>
      <c r="N854" s="668">
        <v>1</v>
      </c>
      <c r="O854" s="668">
        <v>1697.77</v>
      </c>
      <c r="P854" s="681"/>
      <c r="Q854" s="669">
        <v>1697.77</v>
      </c>
    </row>
    <row r="855" spans="1:17" ht="14.4" customHeight="1" x14ac:dyDescent="0.3">
      <c r="A855" s="664" t="s">
        <v>548</v>
      </c>
      <c r="B855" s="665" t="s">
        <v>6833</v>
      </c>
      <c r="C855" s="665" t="s">
        <v>5542</v>
      </c>
      <c r="D855" s="665" t="s">
        <v>5923</v>
      </c>
      <c r="E855" s="665" t="s">
        <v>5922</v>
      </c>
      <c r="F855" s="668"/>
      <c r="G855" s="668"/>
      <c r="H855" s="668"/>
      <c r="I855" s="668"/>
      <c r="J855" s="668">
        <v>8</v>
      </c>
      <c r="K855" s="668">
        <v>3779.84</v>
      </c>
      <c r="L855" s="668"/>
      <c r="M855" s="668">
        <v>472.48</v>
      </c>
      <c r="N855" s="668">
        <v>7</v>
      </c>
      <c r="O855" s="668">
        <v>3307.36</v>
      </c>
      <c r="P855" s="681"/>
      <c r="Q855" s="669">
        <v>472.48</v>
      </c>
    </row>
    <row r="856" spans="1:17" ht="14.4" customHeight="1" x14ac:dyDescent="0.3">
      <c r="A856" s="664" t="s">
        <v>548</v>
      </c>
      <c r="B856" s="665" t="s">
        <v>6833</v>
      </c>
      <c r="C856" s="665" t="s">
        <v>5542</v>
      </c>
      <c r="D856" s="665" t="s">
        <v>5927</v>
      </c>
      <c r="E856" s="665" t="s">
        <v>5928</v>
      </c>
      <c r="F856" s="668"/>
      <c r="G856" s="668"/>
      <c r="H856" s="668"/>
      <c r="I856" s="668"/>
      <c r="J856" s="668">
        <v>1</v>
      </c>
      <c r="K856" s="668">
        <v>4312</v>
      </c>
      <c r="L856" s="668"/>
      <c r="M856" s="668">
        <v>4312</v>
      </c>
      <c r="N856" s="668"/>
      <c r="O856" s="668"/>
      <c r="P856" s="681"/>
      <c r="Q856" s="669"/>
    </row>
    <row r="857" spans="1:17" ht="14.4" customHeight="1" x14ac:dyDescent="0.3">
      <c r="A857" s="664" t="s">
        <v>548</v>
      </c>
      <c r="B857" s="665" t="s">
        <v>6833</v>
      </c>
      <c r="C857" s="665" t="s">
        <v>5542</v>
      </c>
      <c r="D857" s="665" t="s">
        <v>5934</v>
      </c>
      <c r="E857" s="665" t="s">
        <v>5935</v>
      </c>
      <c r="F857" s="668"/>
      <c r="G857" s="668"/>
      <c r="H857" s="668"/>
      <c r="I857" s="668"/>
      <c r="J857" s="668"/>
      <c r="K857" s="668"/>
      <c r="L857" s="668"/>
      <c r="M857" s="668"/>
      <c r="N857" s="668">
        <v>2</v>
      </c>
      <c r="O857" s="668">
        <v>1214.82</v>
      </c>
      <c r="P857" s="681"/>
      <c r="Q857" s="669">
        <v>607.41</v>
      </c>
    </row>
    <row r="858" spans="1:17" ht="14.4" customHeight="1" x14ac:dyDescent="0.3">
      <c r="A858" s="664" t="s">
        <v>548</v>
      </c>
      <c r="B858" s="665" t="s">
        <v>6833</v>
      </c>
      <c r="C858" s="665" t="s">
        <v>5542</v>
      </c>
      <c r="D858" s="665" t="s">
        <v>5941</v>
      </c>
      <c r="E858" s="665" t="s">
        <v>5728</v>
      </c>
      <c r="F858" s="668">
        <v>6</v>
      </c>
      <c r="G858" s="668">
        <v>522.29999999999995</v>
      </c>
      <c r="H858" s="668">
        <v>1</v>
      </c>
      <c r="I858" s="668">
        <v>87.05</v>
      </c>
      <c r="J858" s="668">
        <v>4</v>
      </c>
      <c r="K858" s="668">
        <v>348.2</v>
      </c>
      <c r="L858" s="668">
        <v>0.66666666666666674</v>
      </c>
      <c r="M858" s="668">
        <v>87.05</v>
      </c>
      <c r="N858" s="668">
        <v>19</v>
      </c>
      <c r="O858" s="668">
        <v>1653.9499999999998</v>
      </c>
      <c r="P858" s="681">
        <v>3.1666666666666665</v>
      </c>
      <c r="Q858" s="669">
        <v>87.05</v>
      </c>
    </row>
    <row r="859" spans="1:17" ht="14.4" customHeight="1" x14ac:dyDescent="0.3">
      <c r="A859" s="664" t="s">
        <v>548</v>
      </c>
      <c r="B859" s="665" t="s">
        <v>6833</v>
      </c>
      <c r="C859" s="665" t="s">
        <v>5542</v>
      </c>
      <c r="D859" s="665" t="s">
        <v>5942</v>
      </c>
      <c r="E859" s="665" t="s">
        <v>5728</v>
      </c>
      <c r="F859" s="668">
        <v>2</v>
      </c>
      <c r="G859" s="668">
        <v>258.06</v>
      </c>
      <c r="H859" s="668">
        <v>1</v>
      </c>
      <c r="I859" s="668">
        <v>129.03</v>
      </c>
      <c r="J859" s="668">
        <v>6</v>
      </c>
      <c r="K859" s="668">
        <v>774.18000000000006</v>
      </c>
      <c r="L859" s="668">
        <v>3</v>
      </c>
      <c r="M859" s="668">
        <v>129.03</v>
      </c>
      <c r="N859" s="668"/>
      <c r="O859" s="668"/>
      <c r="P859" s="681"/>
      <c r="Q859" s="669"/>
    </row>
    <row r="860" spans="1:17" ht="14.4" customHeight="1" x14ac:dyDescent="0.3">
      <c r="A860" s="664" t="s">
        <v>548</v>
      </c>
      <c r="B860" s="665" t="s">
        <v>6833</v>
      </c>
      <c r="C860" s="665" t="s">
        <v>5542</v>
      </c>
      <c r="D860" s="665" t="s">
        <v>5943</v>
      </c>
      <c r="E860" s="665" t="s">
        <v>5944</v>
      </c>
      <c r="F860" s="668">
        <v>2</v>
      </c>
      <c r="G860" s="668">
        <v>1751.86</v>
      </c>
      <c r="H860" s="668">
        <v>1</v>
      </c>
      <c r="I860" s="668">
        <v>875.93</v>
      </c>
      <c r="J860" s="668"/>
      <c r="K860" s="668"/>
      <c r="L860" s="668"/>
      <c r="M860" s="668"/>
      <c r="N860" s="668"/>
      <c r="O860" s="668"/>
      <c r="P860" s="681"/>
      <c r="Q860" s="669"/>
    </row>
    <row r="861" spans="1:17" ht="14.4" customHeight="1" x14ac:dyDescent="0.3">
      <c r="A861" s="664" t="s">
        <v>548</v>
      </c>
      <c r="B861" s="665" t="s">
        <v>6833</v>
      </c>
      <c r="C861" s="665" t="s">
        <v>5542</v>
      </c>
      <c r="D861" s="665" t="s">
        <v>6853</v>
      </c>
      <c r="E861" s="665" t="s">
        <v>5933</v>
      </c>
      <c r="F861" s="668">
        <v>1</v>
      </c>
      <c r="G861" s="668">
        <v>1094.0999999999999</v>
      </c>
      <c r="H861" s="668">
        <v>1</v>
      </c>
      <c r="I861" s="668">
        <v>1094.0999999999999</v>
      </c>
      <c r="J861" s="668"/>
      <c r="K861" s="668"/>
      <c r="L861" s="668"/>
      <c r="M861" s="668"/>
      <c r="N861" s="668">
        <v>1</v>
      </c>
      <c r="O861" s="668">
        <v>1094.0999999999999</v>
      </c>
      <c r="P861" s="681">
        <v>1</v>
      </c>
      <c r="Q861" s="669">
        <v>1094.0999999999999</v>
      </c>
    </row>
    <row r="862" spans="1:17" ht="14.4" customHeight="1" x14ac:dyDescent="0.3">
      <c r="A862" s="664" t="s">
        <v>548</v>
      </c>
      <c r="B862" s="665" t="s">
        <v>6833</v>
      </c>
      <c r="C862" s="665" t="s">
        <v>5542</v>
      </c>
      <c r="D862" s="665" t="s">
        <v>5945</v>
      </c>
      <c r="E862" s="665" t="s">
        <v>5946</v>
      </c>
      <c r="F862" s="668">
        <v>3</v>
      </c>
      <c r="G862" s="668">
        <v>1534.35</v>
      </c>
      <c r="H862" s="668">
        <v>1</v>
      </c>
      <c r="I862" s="668">
        <v>511.45</v>
      </c>
      <c r="J862" s="668">
        <v>3</v>
      </c>
      <c r="K862" s="668">
        <v>1534.35</v>
      </c>
      <c r="L862" s="668">
        <v>1</v>
      </c>
      <c r="M862" s="668">
        <v>511.45</v>
      </c>
      <c r="N862" s="668"/>
      <c r="O862" s="668"/>
      <c r="P862" s="681"/>
      <c r="Q862" s="669"/>
    </row>
    <row r="863" spans="1:17" ht="14.4" customHeight="1" x14ac:dyDescent="0.3">
      <c r="A863" s="664" t="s">
        <v>548</v>
      </c>
      <c r="B863" s="665" t="s">
        <v>6833</v>
      </c>
      <c r="C863" s="665" t="s">
        <v>5542</v>
      </c>
      <c r="D863" s="665" t="s">
        <v>5947</v>
      </c>
      <c r="E863" s="665"/>
      <c r="F863" s="668">
        <v>3.5</v>
      </c>
      <c r="G863" s="668">
        <v>3369.7000000000003</v>
      </c>
      <c r="H863" s="668">
        <v>1</v>
      </c>
      <c r="I863" s="668">
        <v>962.7714285714286</v>
      </c>
      <c r="J863" s="668">
        <v>2.5</v>
      </c>
      <c r="K863" s="668">
        <v>2406.8999999999996</v>
      </c>
      <c r="L863" s="668">
        <v>0.71427723536219823</v>
      </c>
      <c r="M863" s="668">
        <v>962.75999999999988</v>
      </c>
      <c r="N863" s="668"/>
      <c r="O863" s="668"/>
      <c r="P863" s="681"/>
      <c r="Q863" s="669"/>
    </row>
    <row r="864" spans="1:17" ht="14.4" customHeight="1" x14ac:dyDescent="0.3">
      <c r="A864" s="664" t="s">
        <v>548</v>
      </c>
      <c r="B864" s="665" t="s">
        <v>6833</v>
      </c>
      <c r="C864" s="665" t="s">
        <v>5542</v>
      </c>
      <c r="D864" s="665" t="s">
        <v>5948</v>
      </c>
      <c r="E864" s="665" t="s">
        <v>5724</v>
      </c>
      <c r="F864" s="668">
        <v>0.2</v>
      </c>
      <c r="G864" s="668">
        <v>22.92</v>
      </c>
      <c r="H864" s="668">
        <v>1</v>
      </c>
      <c r="I864" s="668">
        <v>114.60000000000001</v>
      </c>
      <c r="J864" s="668">
        <v>0.1</v>
      </c>
      <c r="K864" s="668">
        <v>11.46</v>
      </c>
      <c r="L864" s="668">
        <v>0.5</v>
      </c>
      <c r="M864" s="668">
        <v>114.60000000000001</v>
      </c>
      <c r="N864" s="668"/>
      <c r="O864" s="668"/>
      <c r="P864" s="681"/>
      <c r="Q864" s="669"/>
    </row>
    <row r="865" spans="1:17" ht="14.4" customHeight="1" x14ac:dyDescent="0.3">
      <c r="A865" s="664" t="s">
        <v>548</v>
      </c>
      <c r="B865" s="665" t="s">
        <v>6833</v>
      </c>
      <c r="C865" s="665" t="s">
        <v>5542</v>
      </c>
      <c r="D865" s="665" t="s">
        <v>5949</v>
      </c>
      <c r="E865" s="665" t="s">
        <v>5724</v>
      </c>
      <c r="F865" s="668">
        <v>0.4</v>
      </c>
      <c r="G865" s="668">
        <v>55.17</v>
      </c>
      <c r="H865" s="668">
        <v>1</v>
      </c>
      <c r="I865" s="668">
        <v>137.92499999999998</v>
      </c>
      <c r="J865" s="668">
        <v>0.2</v>
      </c>
      <c r="K865" s="668">
        <v>27.58</v>
      </c>
      <c r="L865" s="668">
        <v>0.49990937103498273</v>
      </c>
      <c r="M865" s="668">
        <v>137.89999999999998</v>
      </c>
      <c r="N865" s="668"/>
      <c r="O865" s="668"/>
      <c r="P865" s="681"/>
      <c r="Q865" s="669"/>
    </row>
    <row r="866" spans="1:17" ht="14.4" customHeight="1" x14ac:dyDescent="0.3">
      <c r="A866" s="664" t="s">
        <v>548</v>
      </c>
      <c r="B866" s="665" t="s">
        <v>6833</v>
      </c>
      <c r="C866" s="665" t="s">
        <v>5542</v>
      </c>
      <c r="D866" s="665" t="s">
        <v>5723</v>
      </c>
      <c r="E866" s="665" t="s">
        <v>5724</v>
      </c>
      <c r="F866" s="668">
        <v>16.7</v>
      </c>
      <c r="G866" s="668">
        <v>10514.08</v>
      </c>
      <c r="H866" s="668">
        <v>1</v>
      </c>
      <c r="I866" s="668">
        <v>629.58562874251504</v>
      </c>
      <c r="J866" s="668">
        <v>5</v>
      </c>
      <c r="K866" s="668">
        <v>3147.8900000000003</v>
      </c>
      <c r="L866" s="668">
        <v>0.29939756973506004</v>
      </c>
      <c r="M866" s="668">
        <v>629.57800000000009</v>
      </c>
      <c r="N866" s="668">
        <v>2.4</v>
      </c>
      <c r="O866" s="668">
        <v>1511</v>
      </c>
      <c r="P866" s="681">
        <v>0.14371205088795216</v>
      </c>
      <c r="Q866" s="669">
        <v>629.58333333333337</v>
      </c>
    </row>
    <row r="867" spans="1:17" ht="14.4" customHeight="1" x14ac:dyDescent="0.3">
      <c r="A867" s="664" t="s">
        <v>548</v>
      </c>
      <c r="B867" s="665" t="s">
        <v>6833</v>
      </c>
      <c r="C867" s="665" t="s">
        <v>5542</v>
      </c>
      <c r="D867" s="665" t="s">
        <v>5950</v>
      </c>
      <c r="E867" s="665" t="s">
        <v>5951</v>
      </c>
      <c r="F867" s="668"/>
      <c r="G867" s="668"/>
      <c r="H867" s="668"/>
      <c r="I867" s="668"/>
      <c r="J867" s="668"/>
      <c r="K867" s="668"/>
      <c r="L867" s="668"/>
      <c r="M867" s="668"/>
      <c r="N867" s="668">
        <v>2</v>
      </c>
      <c r="O867" s="668">
        <v>2339.6999999999998</v>
      </c>
      <c r="P867" s="681"/>
      <c r="Q867" s="669">
        <v>1169.8499999999999</v>
      </c>
    </row>
    <row r="868" spans="1:17" ht="14.4" customHeight="1" x14ac:dyDescent="0.3">
      <c r="A868" s="664" t="s">
        <v>548</v>
      </c>
      <c r="B868" s="665" t="s">
        <v>6833</v>
      </c>
      <c r="C868" s="665" t="s">
        <v>5542</v>
      </c>
      <c r="D868" s="665" t="s">
        <v>5725</v>
      </c>
      <c r="E868" s="665" t="s">
        <v>5726</v>
      </c>
      <c r="F868" s="668"/>
      <c r="G868" s="668"/>
      <c r="H868" s="668"/>
      <c r="I868" s="668"/>
      <c r="J868" s="668">
        <v>2</v>
      </c>
      <c r="K868" s="668">
        <v>4223.6000000000004</v>
      </c>
      <c r="L868" s="668"/>
      <c r="M868" s="668">
        <v>2111.8000000000002</v>
      </c>
      <c r="N868" s="668">
        <v>1</v>
      </c>
      <c r="O868" s="668">
        <v>2111.8000000000002</v>
      </c>
      <c r="P868" s="681"/>
      <c r="Q868" s="669">
        <v>2111.8000000000002</v>
      </c>
    </row>
    <row r="869" spans="1:17" ht="14.4" customHeight="1" x14ac:dyDescent="0.3">
      <c r="A869" s="664" t="s">
        <v>548</v>
      </c>
      <c r="B869" s="665" t="s">
        <v>6833</v>
      </c>
      <c r="C869" s="665" t="s">
        <v>5542</v>
      </c>
      <c r="D869" s="665" t="s">
        <v>5953</v>
      </c>
      <c r="E869" s="665" t="s">
        <v>5954</v>
      </c>
      <c r="F869" s="668">
        <v>10</v>
      </c>
      <c r="G869" s="668">
        <v>10342.9</v>
      </c>
      <c r="H869" s="668">
        <v>1</v>
      </c>
      <c r="I869" s="668">
        <v>1034.29</v>
      </c>
      <c r="J869" s="668">
        <v>3</v>
      </c>
      <c r="K869" s="668">
        <v>3102.87</v>
      </c>
      <c r="L869" s="668">
        <v>0.3</v>
      </c>
      <c r="M869" s="668">
        <v>1034.29</v>
      </c>
      <c r="N869" s="668">
        <v>4</v>
      </c>
      <c r="O869" s="668">
        <v>4137.16</v>
      </c>
      <c r="P869" s="681">
        <v>0.4</v>
      </c>
      <c r="Q869" s="669">
        <v>1034.29</v>
      </c>
    </row>
    <row r="870" spans="1:17" ht="14.4" customHeight="1" x14ac:dyDescent="0.3">
      <c r="A870" s="664" t="s">
        <v>548</v>
      </c>
      <c r="B870" s="665" t="s">
        <v>6833</v>
      </c>
      <c r="C870" s="665" t="s">
        <v>5542</v>
      </c>
      <c r="D870" s="665" t="s">
        <v>5955</v>
      </c>
      <c r="E870" s="665" t="s">
        <v>5954</v>
      </c>
      <c r="F870" s="668">
        <v>4</v>
      </c>
      <c r="G870" s="668">
        <v>4398.32</v>
      </c>
      <c r="H870" s="668">
        <v>1</v>
      </c>
      <c r="I870" s="668">
        <v>1099.58</v>
      </c>
      <c r="J870" s="668">
        <v>5</v>
      </c>
      <c r="K870" s="668">
        <v>5497.9</v>
      </c>
      <c r="L870" s="668">
        <v>1.25</v>
      </c>
      <c r="M870" s="668">
        <v>1099.58</v>
      </c>
      <c r="N870" s="668">
        <v>16</v>
      </c>
      <c r="O870" s="668">
        <v>17593.28</v>
      </c>
      <c r="P870" s="681">
        <v>4</v>
      </c>
      <c r="Q870" s="669">
        <v>1099.58</v>
      </c>
    </row>
    <row r="871" spans="1:17" ht="14.4" customHeight="1" x14ac:dyDescent="0.3">
      <c r="A871" s="664" t="s">
        <v>548</v>
      </c>
      <c r="B871" s="665" t="s">
        <v>6833</v>
      </c>
      <c r="C871" s="665" t="s">
        <v>5542</v>
      </c>
      <c r="D871" s="665" t="s">
        <v>5956</v>
      </c>
      <c r="E871" s="665" t="s">
        <v>5954</v>
      </c>
      <c r="F871" s="668">
        <v>4</v>
      </c>
      <c r="G871" s="668">
        <v>4721.68</v>
      </c>
      <c r="H871" s="668">
        <v>1</v>
      </c>
      <c r="I871" s="668">
        <v>1180.42</v>
      </c>
      <c r="J871" s="668"/>
      <c r="K871" s="668"/>
      <c r="L871" s="668"/>
      <c r="M871" s="668"/>
      <c r="N871" s="668">
        <v>13</v>
      </c>
      <c r="O871" s="668">
        <v>15345.460000000001</v>
      </c>
      <c r="P871" s="681">
        <v>3.25</v>
      </c>
      <c r="Q871" s="669">
        <v>1180.42</v>
      </c>
    </row>
    <row r="872" spans="1:17" ht="14.4" customHeight="1" x14ac:dyDescent="0.3">
      <c r="A872" s="664" t="s">
        <v>548</v>
      </c>
      <c r="B872" s="665" t="s">
        <v>6833</v>
      </c>
      <c r="C872" s="665" t="s">
        <v>5542</v>
      </c>
      <c r="D872" s="665" t="s">
        <v>5957</v>
      </c>
      <c r="E872" s="665" t="s">
        <v>5954</v>
      </c>
      <c r="F872" s="668">
        <v>1</v>
      </c>
      <c r="G872" s="668">
        <v>1247.78</v>
      </c>
      <c r="H872" s="668">
        <v>1</v>
      </c>
      <c r="I872" s="668">
        <v>1247.78</v>
      </c>
      <c r="J872" s="668"/>
      <c r="K872" s="668"/>
      <c r="L872" s="668"/>
      <c r="M872" s="668"/>
      <c r="N872" s="668">
        <v>21</v>
      </c>
      <c r="O872" s="668">
        <v>26203.379999999997</v>
      </c>
      <c r="P872" s="681">
        <v>21</v>
      </c>
      <c r="Q872" s="669">
        <v>1247.78</v>
      </c>
    </row>
    <row r="873" spans="1:17" ht="14.4" customHeight="1" x14ac:dyDescent="0.3">
      <c r="A873" s="664" t="s">
        <v>548</v>
      </c>
      <c r="B873" s="665" t="s">
        <v>6833</v>
      </c>
      <c r="C873" s="665" t="s">
        <v>5542</v>
      </c>
      <c r="D873" s="665" t="s">
        <v>5958</v>
      </c>
      <c r="E873" s="665" t="s">
        <v>5954</v>
      </c>
      <c r="F873" s="668">
        <v>1</v>
      </c>
      <c r="G873" s="668">
        <v>1376.29</v>
      </c>
      <c r="H873" s="668">
        <v>1</v>
      </c>
      <c r="I873" s="668">
        <v>1376.29</v>
      </c>
      <c r="J873" s="668"/>
      <c r="K873" s="668"/>
      <c r="L873" s="668"/>
      <c r="M873" s="668"/>
      <c r="N873" s="668"/>
      <c r="O873" s="668"/>
      <c r="P873" s="681"/>
      <c r="Q873" s="669"/>
    </row>
    <row r="874" spans="1:17" ht="14.4" customHeight="1" x14ac:dyDescent="0.3">
      <c r="A874" s="664" t="s">
        <v>548</v>
      </c>
      <c r="B874" s="665" t="s">
        <v>6833</v>
      </c>
      <c r="C874" s="665" t="s">
        <v>5542</v>
      </c>
      <c r="D874" s="665" t="s">
        <v>5959</v>
      </c>
      <c r="E874" s="665" t="s">
        <v>5960</v>
      </c>
      <c r="F874" s="668"/>
      <c r="G874" s="668"/>
      <c r="H874" s="668"/>
      <c r="I874" s="668"/>
      <c r="J874" s="668"/>
      <c r="K874" s="668"/>
      <c r="L874" s="668"/>
      <c r="M874" s="668"/>
      <c r="N874" s="668">
        <v>3</v>
      </c>
      <c r="O874" s="668">
        <v>31877.52</v>
      </c>
      <c r="P874" s="681"/>
      <c r="Q874" s="669">
        <v>10625.84</v>
      </c>
    </row>
    <row r="875" spans="1:17" ht="14.4" customHeight="1" x14ac:dyDescent="0.3">
      <c r="A875" s="664" t="s">
        <v>548</v>
      </c>
      <c r="B875" s="665" t="s">
        <v>6833</v>
      </c>
      <c r="C875" s="665" t="s">
        <v>5542</v>
      </c>
      <c r="D875" s="665" t="s">
        <v>6854</v>
      </c>
      <c r="E875" s="665" t="s">
        <v>6855</v>
      </c>
      <c r="F875" s="668">
        <v>1</v>
      </c>
      <c r="G875" s="668">
        <v>687</v>
      </c>
      <c r="H875" s="668">
        <v>1</v>
      </c>
      <c r="I875" s="668">
        <v>687</v>
      </c>
      <c r="J875" s="668"/>
      <c r="K875" s="668"/>
      <c r="L875" s="668"/>
      <c r="M875" s="668"/>
      <c r="N875" s="668"/>
      <c r="O875" s="668"/>
      <c r="P875" s="681"/>
      <c r="Q875" s="669"/>
    </row>
    <row r="876" spans="1:17" ht="14.4" customHeight="1" x14ac:dyDescent="0.3">
      <c r="A876" s="664" t="s">
        <v>548</v>
      </c>
      <c r="B876" s="665" t="s">
        <v>6833</v>
      </c>
      <c r="C876" s="665" t="s">
        <v>5542</v>
      </c>
      <c r="D876" s="665" t="s">
        <v>5961</v>
      </c>
      <c r="E876" s="665" t="s">
        <v>5962</v>
      </c>
      <c r="F876" s="668">
        <v>4</v>
      </c>
      <c r="G876" s="668">
        <v>10258</v>
      </c>
      <c r="H876" s="668">
        <v>1</v>
      </c>
      <c r="I876" s="668">
        <v>2564.5</v>
      </c>
      <c r="J876" s="668"/>
      <c r="K876" s="668"/>
      <c r="L876" s="668"/>
      <c r="M876" s="668"/>
      <c r="N876" s="668">
        <v>4</v>
      </c>
      <c r="O876" s="668">
        <v>10258</v>
      </c>
      <c r="P876" s="681">
        <v>1</v>
      </c>
      <c r="Q876" s="669">
        <v>2564.5</v>
      </c>
    </row>
    <row r="877" spans="1:17" ht="14.4" customHeight="1" x14ac:dyDescent="0.3">
      <c r="A877" s="664" t="s">
        <v>548</v>
      </c>
      <c r="B877" s="665" t="s">
        <v>6833</v>
      </c>
      <c r="C877" s="665" t="s">
        <v>5542</v>
      </c>
      <c r="D877" s="665" t="s">
        <v>5963</v>
      </c>
      <c r="E877" s="665" t="s">
        <v>5964</v>
      </c>
      <c r="F877" s="668">
        <v>2</v>
      </c>
      <c r="G877" s="668">
        <v>3887.8</v>
      </c>
      <c r="H877" s="668">
        <v>1</v>
      </c>
      <c r="I877" s="668">
        <v>1943.9</v>
      </c>
      <c r="J877" s="668"/>
      <c r="K877" s="668"/>
      <c r="L877" s="668"/>
      <c r="M877" s="668"/>
      <c r="N877" s="668">
        <v>2</v>
      </c>
      <c r="O877" s="668">
        <v>3887.8</v>
      </c>
      <c r="P877" s="681">
        <v>1</v>
      </c>
      <c r="Q877" s="669">
        <v>1943.9</v>
      </c>
    </row>
    <row r="878" spans="1:17" ht="14.4" customHeight="1" x14ac:dyDescent="0.3">
      <c r="A878" s="664" t="s">
        <v>548</v>
      </c>
      <c r="B878" s="665" t="s">
        <v>6833</v>
      </c>
      <c r="C878" s="665" t="s">
        <v>5542</v>
      </c>
      <c r="D878" s="665" t="s">
        <v>5965</v>
      </c>
      <c r="E878" s="665" t="s">
        <v>5966</v>
      </c>
      <c r="F878" s="668">
        <v>2</v>
      </c>
      <c r="G878" s="668">
        <v>3887.8</v>
      </c>
      <c r="H878" s="668">
        <v>1</v>
      </c>
      <c r="I878" s="668">
        <v>1943.9</v>
      </c>
      <c r="J878" s="668"/>
      <c r="K878" s="668"/>
      <c r="L878" s="668"/>
      <c r="M878" s="668"/>
      <c r="N878" s="668">
        <v>2</v>
      </c>
      <c r="O878" s="668">
        <v>3887.8</v>
      </c>
      <c r="P878" s="681">
        <v>1</v>
      </c>
      <c r="Q878" s="669">
        <v>1943.9</v>
      </c>
    </row>
    <row r="879" spans="1:17" ht="14.4" customHeight="1" x14ac:dyDescent="0.3">
      <c r="A879" s="664" t="s">
        <v>548</v>
      </c>
      <c r="B879" s="665" t="s">
        <v>6833</v>
      </c>
      <c r="C879" s="665" t="s">
        <v>5542</v>
      </c>
      <c r="D879" s="665" t="s">
        <v>5969</v>
      </c>
      <c r="E879" s="665" t="s">
        <v>5970</v>
      </c>
      <c r="F879" s="668">
        <v>15</v>
      </c>
      <c r="G879" s="668">
        <v>7492.95</v>
      </c>
      <c r="H879" s="668">
        <v>1</v>
      </c>
      <c r="I879" s="668">
        <v>499.53</v>
      </c>
      <c r="J879" s="668">
        <v>11</v>
      </c>
      <c r="K879" s="668">
        <v>5494.83</v>
      </c>
      <c r="L879" s="668">
        <v>0.73333333333333339</v>
      </c>
      <c r="M879" s="668">
        <v>499.53</v>
      </c>
      <c r="N879" s="668">
        <v>1</v>
      </c>
      <c r="O879" s="668">
        <v>499.53</v>
      </c>
      <c r="P879" s="681">
        <v>6.6666666666666666E-2</v>
      </c>
      <c r="Q879" s="669">
        <v>499.53</v>
      </c>
    </row>
    <row r="880" spans="1:17" ht="14.4" customHeight="1" x14ac:dyDescent="0.3">
      <c r="A880" s="664" t="s">
        <v>548</v>
      </c>
      <c r="B880" s="665" t="s">
        <v>6833</v>
      </c>
      <c r="C880" s="665" t="s">
        <v>5542</v>
      </c>
      <c r="D880" s="665" t="s">
        <v>5971</v>
      </c>
      <c r="E880" s="665" t="s">
        <v>5970</v>
      </c>
      <c r="F880" s="668">
        <v>5</v>
      </c>
      <c r="G880" s="668">
        <v>2134.9</v>
      </c>
      <c r="H880" s="668">
        <v>1</v>
      </c>
      <c r="I880" s="668">
        <v>426.98</v>
      </c>
      <c r="J880" s="668">
        <v>8</v>
      </c>
      <c r="K880" s="668">
        <v>3415.84</v>
      </c>
      <c r="L880" s="668">
        <v>1.6</v>
      </c>
      <c r="M880" s="668">
        <v>426.98</v>
      </c>
      <c r="N880" s="668">
        <v>10</v>
      </c>
      <c r="O880" s="668">
        <v>4269.8</v>
      </c>
      <c r="P880" s="681">
        <v>2</v>
      </c>
      <c r="Q880" s="669">
        <v>426.98</v>
      </c>
    </row>
    <row r="881" spans="1:17" ht="14.4" customHeight="1" x14ac:dyDescent="0.3">
      <c r="A881" s="664" t="s">
        <v>548</v>
      </c>
      <c r="B881" s="665" t="s">
        <v>6833</v>
      </c>
      <c r="C881" s="665" t="s">
        <v>5542</v>
      </c>
      <c r="D881" s="665" t="s">
        <v>5972</v>
      </c>
      <c r="E881" s="665" t="s">
        <v>5973</v>
      </c>
      <c r="F881" s="668">
        <v>4</v>
      </c>
      <c r="G881" s="668">
        <v>38631.480000000003</v>
      </c>
      <c r="H881" s="668">
        <v>1</v>
      </c>
      <c r="I881" s="668">
        <v>9657.8700000000008</v>
      </c>
      <c r="J881" s="668">
        <v>3</v>
      </c>
      <c r="K881" s="668">
        <v>28973.61</v>
      </c>
      <c r="L881" s="668">
        <v>0.75</v>
      </c>
      <c r="M881" s="668">
        <v>9657.8700000000008</v>
      </c>
      <c r="N881" s="668"/>
      <c r="O881" s="668"/>
      <c r="P881" s="681"/>
      <c r="Q881" s="669"/>
    </row>
    <row r="882" spans="1:17" ht="14.4" customHeight="1" x14ac:dyDescent="0.3">
      <c r="A882" s="664" t="s">
        <v>548</v>
      </c>
      <c r="B882" s="665" t="s">
        <v>6833</v>
      </c>
      <c r="C882" s="665" t="s">
        <v>5542</v>
      </c>
      <c r="D882" s="665" t="s">
        <v>5974</v>
      </c>
      <c r="E882" s="665" t="s">
        <v>5728</v>
      </c>
      <c r="F882" s="668">
        <v>11</v>
      </c>
      <c r="G882" s="668">
        <v>759.22</v>
      </c>
      <c r="H882" s="668">
        <v>1</v>
      </c>
      <c r="I882" s="668">
        <v>69.02</v>
      </c>
      <c r="J882" s="668">
        <v>8</v>
      </c>
      <c r="K882" s="668">
        <v>552.16</v>
      </c>
      <c r="L882" s="668">
        <v>0.72727272727272718</v>
      </c>
      <c r="M882" s="668">
        <v>69.02</v>
      </c>
      <c r="N882" s="668">
        <v>29</v>
      </c>
      <c r="O882" s="668">
        <v>2001.58</v>
      </c>
      <c r="P882" s="681">
        <v>2.6363636363636362</v>
      </c>
      <c r="Q882" s="669">
        <v>69.02</v>
      </c>
    </row>
    <row r="883" spans="1:17" ht="14.4" customHeight="1" x14ac:dyDescent="0.3">
      <c r="A883" s="664" t="s">
        <v>548</v>
      </c>
      <c r="B883" s="665" t="s">
        <v>6833</v>
      </c>
      <c r="C883" s="665" t="s">
        <v>5542</v>
      </c>
      <c r="D883" s="665" t="s">
        <v>5975</v>
      </c>
      <c r="E883" s="665" t="s">
        <v>5728</v>
      </c>
      <c r="F883" s="668">
        <v>2</v>
      </c>
      <c r="G883" s="668">
        <v>169.96</v>
      </c>
      <c r="H883" s="668">
        <v>1</v>
      </c>
      <c r="I883" s="668">
        <v>84.98</v>
      </c>
      <c r="J883" s="668">
        <v>8</v>
      </c>
      <c r="K883" s="668">
        <v>679.83999999999992</v>
      </c>
      <c r="L883" s="668">
        <v>3.9999999999999991</v>
      </c>
      <c r="M883" s="668">
        <v>84.97999999999999</v>
      </c>
      <c r="N883" s="668">
        <v>12</v>
      </c>
      <c r="O883" s="668">
        <v>1019.7600000000001</v>
      </c>
      <c r="P883" s="681">
        <v>6</v>
      </c>
      <c r="Q883" s="669">
        <v>84.98</v>
      </c>
    </row>
    <row r="884" spans="1:17" ht="14.4" customHeight="1" x14ac:dyDescent="0.3">
      <c r="A884" s="664" t="s">
        <v>548</v>
      </c>
      <c r="B884" s="665" t="s">
        <v>6833</v>
      </c>
      <c r="C884" s="665" t="s">
        <v>5542</v>
      </c>
      <c r="D884" s="665" t="s">
        <v>5982</v>
      </c>
      <c r="E884" s="665" t="s">
        <v>5983</v>
      </c>
      <c r="F884" s="668">
        <v>2</v>
      </c>
      <c r="G884" s="668">
        <v>1426.04</v>
      </c>
      <c r="H884" s="668">
        <v>1</v>
      </c>
      <c r="I884" s="668">
        <v>713.02</v>
      </c>
      <c r="J884" s="668">
        <v>1</v>
      </c>
      <c r="K884" s="668">
        <v>713.02</v>
      </c>
      <c r="L884" s="668">
        <v>0.5</v>
      </c>
      <c r="M884" s="668">
        <v>713.02</v>
      </c>
      <c r="N884" s="668"/>
      <c r="O884" s="668"/>
      <c r="P884" s="681"/>
      <c r="Q884" s="669"/>
    </row>
    <row r="885" spans="1:17" ht="14.4" customHeight="1" x14ac:dyDescent="0.3">
      <c r="A885" s="664" t="s">
        <v>548</v>
      </c>
      <c r="B885" s="665" t="s">
        <v>6833</v>
      </c>
      <c r="C885" s="665" t="s">
        <v>5542</v>
      </c>
      <c r="D885" s="665" t="s">
        <v>5984</v>
      </c>
      <c r="E885" s="665" t="s">
        <v>5985</v>
      </c>
      <c r="F885" s="668">
        <v>2</v>
      </c>
      <c r="G885" s="668">
        <v>460.14</v>
      </c>
      <c r="H885" s="668">
        <v>1</v>
      </c>
      <c r="I885" s="668">
        <v>230.07</v>
      </c>
      <c r="J885" s="668">
        <v>2</v>
      </c>
      <c r="K885" s="668">
        <v>460.14</v>
      </c>
      <c r="L885" s="668">
        <v>1</v>
      </c>
      <c r="M885" s="668">
        <v>230.07</v>
      </c>
      <c r="N885" s="668">
        <v>3</v>
      </c>
      <c r="O885" s="668">
        <v>690.21</v>
      </c>
      <c r="P885" s="681">
        <v>1.5000000000000002</v>
      </c>
      <c r="Q885" s="669">
        <v>230.07000000000002</v>
      </c>
    </row>
    <row r="886" spans="1:17" ht="14.4" customHeight="1" x14ac:dyDescent="0.3">
      <c r="A886" s="664" t="s">
        <v>548</v>
      </c>
      <c r="B886" s="665" t="s">
        <v>6833</v>
      </c>
      <c r="C886" s="665" t="s">
        <v>5542</v>
      </c>
      <c r="D886" s="665" t="s">
        <v>5986</v>
      </c>
      <c r="E886" s="665" t="s">
        <v>5987</v>
      </c>
      <c r="F886" s="668">
        <v>3</v>
      </c>
      <c r="G886" s="668">
        <v>369.99</v>
      </c>
      <c r="H886" s="668">
        <v>1</v>
      </c>
      <c r="I886" s="668">
        <v>123.33</v>
      </c>
      <c r="J886" s="668"/>
      <c r="K886" s="668"/>
      <c r="L886" s="668"/>
      <c r="M886" s="668"/>
      <c r="N886" s="668">
        <v>2</v>
      </c>
      <c r="O886" s="668">
        <v>246.66</v>
      </c>
      <c r="P886" s="681">
        <v>0.66666666666666663</v>
      </c>
      <c r="Q886" s="669">
        <v>123.33</v>
      </c>
    </row>
    <row r="887" spans="1:17" ht="14.4" customHeight="1" x14ac:dyDescent="0.3">
      <c r="A887" s="664" t="s">
        <v>548</v>
      </c>
      <c r="B887" s="665" t="s">
        <v>6833</v>
      </c>
      <c r="C887" s="665" t="s">
        <v>5542</v>
      </c>
      <c r="D887" s="665" t="s">
        <v>5988</v>
      </c>
      <c r="E887" s="665" t="s">
        <v>3157</v>
      </c>
      <c r="F887" s="668">
        <v>5</v>
      </c>
      <c r="G887" s="668">
        <v>1088.1999999999998</v>
      </c>
      <c r="H887" s="668">
        <v>1</v>
      </c>
      <c r="I887" s="668">
        <v>217.63999999999996</v>
      </c>
      <c r="J887" s="668">
        <v>1</v>
      </c>
      <c r="K887" s="668">
        <v>217.64</v>
      </c>
      <c r="L887" s="668">
        <v>0.2</v>
      </c>
      <c r="M887" s="668">
        <v>217.64</v>
      </c>
      <c r="N887" s="668">
        <v>8</v>
      </c>
      <c r="O887" s="668">
        <v>1741.12</v>
      </c>
      <c r="P887" s="681">
        <v>1.6</v>
      </c>
      <c r="Q887" s="669">
        <v>217.64</v>
      </c>
    </row>
    <row r="888" spans="1:17" ht="14.4" customHeight="1" x14ac:dyDescent="0.3">
      <c r="A888" s="664" t="s">
        <v>548</v>
      </c>
      <c r="B888" s="665" t="s">
        <v>6833</v>
      </c>
      <c r="C888" s="665" t="s">
        <v>5542</v>
      </c>
      <c r="D888" s="665" t="s">
        <v>5989</v>
      </c>
      <c r="E888" s="665" t="s">
        <v>3157</v>
      </c>
      <c r="F888" s="668">
        <v>4</v>
      </c>
      <c r="G888" s="668">
        <v>1061.24</v>
      </c>
      <c r="H888" s="668">
        <v>1</v>
      </c>
      <c r="I888" s="668">
        <v>265.31</v>
      </c>
      <c r="J888" s="668">
        <v>2</v>
      </c>
      <c r="K888" s="668">
        <v>530.62</v>
      </c>
      <c r="L888" s="668">
        <v>0.5</v>
      </c>
      <c r="M888" s="668">
        <v>265.31</v>
      </c>
      <c r="N888" s="668">
        <v>1</v>
      </c>
      <c r="O888" s="668">
        <v>265.31</v>
      </c>
      <c r="P888" s="681">
        <v>0.25</v>
      </c>
      <c r="Q888" s="669">
        <v>265.31</v>
      </c>
    </row>
    <row r="889" spans="1:17" ht="14.4" customHeight="1" x14ac:dyDescent="0.3">
      <c r="A889" s="664" t="s">
        <v>548</v>
      </c>
      <c r="B889" s="665" t="s">
        <v>6833</v>
      </c>
      <c r="C889" s="665" t="s">
        <v>5542</v>
      </c>
      <c r="D889" s="665" t="s">
        <v>5990</v>
      </c>
      <c r="E889" s="665" t="s">
        <v>5991</v>
      </c>
      <c r="F889" s="668">
        <v>3</v>
      </c>
      <c r="G889" s="668">
        <v>1554.54</v>
      </c>
      <c r="H889" s="668">
        <v>1</v>
      </c>
      <c r="I889" s="668">
        <v>518.17999999999995</v>
      </c>
      <c r="J889" s="668">
        <v>1</v>
      </c>
      <c r="K889" s="668">
        <v>518.17999999999995</v>
      </c>
      <c r="L889" s="668">
        <v>0.33333333333333331</v>
      </c>
      <c r="M889" s="668">
        <v>518.17999999999995</v>
      </c>
      <c r="N889" s="668">
        <v>2</v>
      </c>
      <c r="O889" s="668">
        <v>1036.3599999999999</v>
      </c>
      <c r="P889" s="681">
        <v>0.66666666666666663</v>
      </c>
      <c r="Q889" s="669">
        <v>518.17999999999995</v>
      </c>
    </row>
    <row r="890" spans="1:17" ht="14.4" customHeight="1" x14ac:dyDescent="0.3">
      <c r="A890" s="664" t="s">
        <v>548</v>
      </c>
      <c r="B890" s="665" t="s">
        <v>6833</v>
      </c>
      <c r="C890" s="665" t="s">
        <v>5542</v>
      </c>
      <c r="D890" s="665" t="s">
        <v>5994</v>
      </c>
      <c r="E890" s="665" t="s">
        <v>5939</v>
      </c>
      <c r="F890" s="668">
        <v>1</v>
      </c>
      <c r="G890" s="668">
        <v>91.2</v>
      </c>
      <c r="H890" s="668">
        <v>1</v>
      </c>
      <c r="I890" s="668">
        <v>91.2</v>
      </c>
      <c r="J890" s="668"/>
      <c r="K890" s="668"/>
      <c r="L890" s="668"/>
      <c r="M890" s="668"/>
      <c r="N890" s="668"/>
      <c r="O890" s="668"/>
      <c r="P890" s="681"/>
      <c r="Q890" s="669"/>
    </row>
    <row r="891" spans="1:17" ht="14.4" customHeight="1" x14ac:dyDescent="0.3">
      <c r="A891" s="664" t="s">
        <v>548</v>
      </c>
      <c r="B891" s="665" t="s">
        <v>6833</v>
      </c>
      <c r="C891" s="665" t="s">
        <v>5542</v>
      </c>
      <c r="D891" s="665" t="s">
        <v>5995</v>
      </c>
      <c r="E891" s="665" t="s">
        <v>5728</v>
      </c>
      <c r="F891" s="668">
        <v>5</v>
      </c>
      <c r="G891" s="668">
        <v>481.9</v>
      </c>
      <c r="H891" s="668">
        <v>1</v>
      </c>
      <c r="I891" s="668">
        <v>96.38</v>
      </c>
      <c r="J891" s="668">
        <v>5</v>
      </c>
      <c r="K891" s="668">
        <v>481.9</v>
      </c>
      <c r="L891" s="668">
        <v>1</v>
      </c>
      <c r="M891" s="668">
        <v>96.38</v>
      </c>
      <c r="N891" s="668">
        <v>6</v>
      </c>
      <c r="O891" s="668">
        <v>578.28</v>
      </c>
      <c r="P891" s="681">
        <v>1.2</v>
      </c>
      <c r="Q891" s="669">
        <v>96.38</v>
      </c>
    </row>
    <row r="892" spans="1:17" ht="14.4" customHeight="1" x14ac:dyDescent="0.3">
      <c r="A892" s="664" t="s">
        <v>548</v>
      </c>
      <c r="B892" s="665" t="s">
        <v>6833</v>
      </c>
      <c r="C892" s="665" t="s">
        <v>5542</v>
      </c>
      <c r="D892" s="665" t="s">
        <v>5727</v>
      </c>
      <c r="E892" s="665" t="s">
        <v>5728</v>
      </c>
      <c r="F892" s="668">
        <v>11</v>
      </c>
      <c r="G892" s="668">
        <v>1333.75</v>
      </c>
      <c r="H892" s="668">
        <v>1</v>
      </c>
      <c r="I892" s="668">
        <v>121.25</v>
      </c>
      <c r="J892" s="668">
        <v>5</v>
      </c>
      <c r="K892" s="668">
        <v>606.25</v>
      </c>
      <c r="L892" s="668">
        <v>0.45454545454545453</v>
      </c>
      <c r="M892" s="668">
        <v>121.25</v>
      </c>
      <c r="N892" s="668">
        <v>3</v>
      </c>
      <c r="O892" s="668">
        <v>363.75</v>
      </c>
      <c r="P892" s="681">
        <v>0.27272727272727271</v>
      </c>
      <c r="Q892" s="669">
        <v>121.25</v>
      </c>
    </row>
    <row r="893" spans="1:17" ht="14.4" customHeight="1" x14ac:dyDescent="0.3">
      <c r="A893" s="664" t="s">
        <v>548</v>
      </c>
      <c r="B893" s="665" t="s">
        <v>6833</v>
      </c>
      <c r="C893" s="665" t="s">
        <v>5542</v>
      </c>
      <c r="D893" s="665" t="s">
        <v>5996</v>
      </c>
      <c r="E893" s="665" t="s">
        <v>5728</v>
      </c>
      <c r="F893" s="668">
        <v>1</v>
      </c>
      <c r="G893" s="668">
        <v>103.64</v>
      </c>
      <c r="H893" s="668">
        <v>1</v>
      </c>
      <c r="I893" s="668">
        <v>103.64</v>
      </c>
      <c r="J893" s="668"/>
      <c r="K893" s="668"/>
      <c r="L893" s="668"/>
      <c r="M893" s="668"/>
      <c r="N893" s="668"/>
      <c r="O893" s="668"/>
      <c r="P893" s="681"/>
      <c r="Q893" s="669"/>
    </row>
    <row r="894" spans="1:17" ht="14.4" customHeight="1" x14ac:dyDescent="0.3">
      <c r="A894" s="664" t="s">
        <v>548</v>
      </c>
      <c r="B894" s="665" t="s">
        <v>6833</v>
      </c>
      <c r="C894" s="665" t="s">
        <v>5542</v>
      </c>
      <c r="D894" s="665" t="s">
        <v>5997</v>
      </c>
      <c r="E894" s="665" t="s">
        <v>5728</v>
      </c>
      <c r="F894" s="668">
        <v>4</v>
      </c>
      <c r="G894" s="668">
        <v>456</v>
      </c>
      <c r="H894" s="668">
        <v>1</v>
      </c>
      <c r="I894" s="668">
        <v>114</v>
      </c>
      <c r="J894" s="668"/>
      <c r="K894" s="668"/>
      <c r="L894" s="668"/>
      <c r="M894" s="668"/>
      <c r="N894" s="668"/>
      <c r="O894" s="668"/>
      <c r="P894" s="681"/>
      <c r="Q894" s="669"/>
    </row>
    <row r="895" spans="1:17" ht="14.4" customHeight="1" x14ac:dyDescent="0.3">
      <c r="A895" s="664" t="s">
        <v>548</v>
      </c>
      <c r="B895" s="665" t="s">
        <v>6833</v>
      </c>
      <c r="C895" s="665" t="s">
        <v>5542</v>
      </c>
      <c r="D895" s="665" t="s">
        <v>5998</v>
      </c>
      <c r="E895" s="665" t="s">
        <v>5728</v>
      </c>
      <c r="F895" s="668">
        <v>1</v>
      </c>
      <c r="G895" s="668">
        <v>172.04</v>
      </c>
      <c r="H895" s="668">
        <v>1</v>
      </c>
      <c r="I895" s="668">
        <v>172.04</v>
      </c>
      <c r="J895" s="668"/>
      <c r="K895" s="668"/>
      <c r="L895" s="668"/>
      <c r="M895" s="668"/>
      <c r="N895" s="668">
        <v>2</v>
      </c>
      <c r="O895" s="668">
        <v>344.08</v>
      </c>
      <c r="P895" s="681">
        <v>2</v>
      </c>
      <c r="Q895" s="669">
        <v>172.04</v>
      </c>
    </row>
    <row r="896" spans="1:17" ht="14.4" customHeight="1" x14ac:dyDescent="0.3">
      <c r="A896" s="664" t="s">
        <v>548</v>
      </c>
      <c r="B896" s="665" t="s">
        <v>6833</v>
      </c>
      <c r="C896" s="665" t="s">
        <v>5542</v>
      </c>
      <c r="D896" s="665" t="s">
        <v>5999</v>
      </c>
      <c r="E896" s="665" t="s">
        <v>5728</v>
      </c>
      <c r="F896" s="668">
        <v>9</v>
      </c>
      <c r="G896" s="668">
        <v>811.44</v>
      </c>
      <c r="H896" s="668">
        <v>1</v>
      </c>
      <c r="I896" s="668">
        <v>90.160000000000011</v>
      </c>
      <c r="J896" s="668">
        <v>6</v>
      </c>
      <c r="K896" s="668">
        <v>540.96</v>
      </c>
      <c r="L896" s="668">
        <v>0.66666666666666663</v>
      </c>
      <c r="M896" s="668">
        <v>90.160000000000011</v>
      </c>
      <c r="N896" s="668">
        <v>9</v>
      </c>
      <c r="O896" s="668">
        <v>811.44</v>
      </c>
      <c r="P896" s="681">
        <v>1</v>
      </c>
      <c r="Q896" s="669">
        <v>90.160000000000011</v>
      </c>
    </row>
    <row r="897" spans="1:17" ht="14.4" customHeight="1" x14ac:dyDescent="0.3">
      <c r="A897" s="664" t="s">
        <v>548</v>
      </c>
      <c r="B897" s="665" t="s">
        <v>6833</v>
      </c>
      <c r="C897" s="665" t="s">
        <v>5542</v>
      </c>
      <c r="D897" s="665" t="s">
        <v>6002</v>
      </c>
      <c r="E897" s="665" t="s">
        <v>6003</v>
      </c>
      <c r="F897" s="668"/>
      <c r="G897" s="668"/>
      <c r="H897" s="668"/>
      <c r="I897" s="668"/>
      <c r="J897" s="668"/>
      <c r="K897" s="668"/>
      <c r="L897" s="668"/>
      <c r="M897" s="668"/>
      <c r="N897" s="668">
        <v>1</v>
      </c>
      <c r="O897" s="668">
        <v>4452.0600000000004</v>
      </c>
      <c r="P897" s="681"/>
      <c r="Q897" s="669">
        <v>4452.0600000000004</v>
      </c>
    </row>
    <row r="898" spans="1:17" ht="14.4" customHeight="1" x14ac:dyDescent="0.3">
      <c r="A898" s="664" t="s">
        <v>548</v>
      </c>
      <c r="B898" s="665" t="s">
        <v>6833</v>
      </c>
      <c r="C898" s="665" t="s">
        <v>5542</v>
      </c>
      <c r="D898" s="665" t="s">
        <v>6004</v>
      </c>
      <c r="E898" s="665" t="s">
        <v>6005</v>
      </c>
      <c r="F898" s="668"/>
      <c r="G898" s="668"/>
      <c r="H898" s="668"/>
      <c r="I898" s="668"/>
      <c r="J898" s="668">
        <v>1</v>
      </c>
      <c r="K898" s="668">
        <v>1831.25</v>
      </c>
      <c r="L898" s="668"/>
      <c r="M898" s="668">
        <v>1831.25</v>
      </c>
      <c r="N898" s="668">
        <v>1</v>
      </c>
      <c r="O898" s="668">
        <v>1831.25</v>
      </c>
      <c r="P898" s="681"/>
      <c r="Q898" s="669">
        <v>1831.25</v>
      </c>
    </row>
    <row r="899" spans="1:17" ht="14.4" customHeight="1" x14ac:dyDescent="0.3">
      <c r="A899" s="664" t="s">
        <v>548</v>
      </c>
      <c r="B899" s="665" t="s">
        <v>6833</v>
      </c>
      <c r="C899" s="665" t="s">
        <v>5542</v>
      </c>
      <c r="D899" s="665" t="s">
        <v>5729</v>
      </c>
      <c r="E899" s="665" t="s">
        <v>5730</v>
      </c>
      <c r="F899" s="668"/>
      <c r="G899" s="668"/>
      <c r="H899" s="668"/>
      <c r="I899" s="668"/>
      <c r="J899" s="668">
        <v>1</v>
      </c>
      <c r="K899" s="668">
        <v>12681.98</v>
      </c>
      <c r="L899" s="668"/>
      <c r="M899" s="668">
        <v>12681.98</v>
      </c>
      <c r="N899" s="668">
        <v>1</v>
      </c>
      <c r="O899" s="668">
        <v>12681.98</v>
      </c>
      <c r="P899" s="681"/>
      <c r="Q899" s="669">
        <v>12681.98</v>
      </c>
    </row>
    <row r="900" spans="1:17" ht="14.4" customHeight="1" x14ac:dyDescent="0.3">
      <c r="A900" s="664" t="s">
        <v>548</v>
      </c>
      <c r="B900" s="665" t="s">
        <v>6833</v>
      </c>
      <c r="C900" s="665" t="s">
        <v>5542</v>
      </c>
      <c r="D900" s="665" t="s">
        <v>6010</v>
      </c>
      <c r="E900" s="665" t="s">
        <v>6011</v>
      </c>
      <c r="F900" s="668">
        <v>2</v>
      </c>
      <c r="G900" s="668">
        <v>9980</v>
      </c>
      <c r="H900" s="668">
        <v>1</v>
      </c>
      <c r="I900" s="668">
        <v>4990</v>
      </c>
      <c r="J900" s="668"/>
      <c r="K900" s="668"/>
      <c r="L900" s="668"/>
      <c r="M900" s="668"/>
      <c r="N900" s="668">
        <v>1</v>
      </c>
      <c r="O900" s="668">
        <v>4990</v>
      </c>
      <c r="P900" s="681">
        <v>0.5</v>
      </c>
      <c r="Q900" s="669">
        <v>4990</v>
      </c>
    </row>
    <row r="901" spans="1:17" ht="14.4" customHeight="1" x14ac:dyDescent="0.3">
      <c r="A901" s="664" t="s">
        <v>548</v>
      </c>
      <c r="B901" s="665" t="s">
        <v>6833</v>
      </c>
      <c r="C901" s="665" t="s">
        <v>5542</v>
      </c>
      <c r="D901" s="665" t="s">
        <v>6014</v>
      </c>
      <c r="E901" s="665" t="s">
        <v>6015</v>
      </c>
      <c r="F901" s="668"/>
      <c r="G901" s="668"/>
      <c r="H901" s="668"/>
      <c r="I901" s="668"/>
      <c r="J901" s="668"/>
      <c r="K901" s="668"/>
      <c r="L901" s="668"/>
      <c r="M901" s="668"/>
      <c r="N901" s="668">
        <v>1</v>
      </c>
      <c r="O901" s="668">
        <v>2916.33</v>
      </c>
      <c r="P901" s="681"/>
      <c r="Q901" s="669">
        <v>2916.33</v>
      </c>
    </row>
    <row r="902" spans="1:17" ht="14.4" customHeight="1" x14ac:dyDescent="0.3">
      <c r="A902" s="664" t="s">
        <v>548</v>
      </c>
      <c r="B902" s="665" t="s">
        <v>6833</v>
      </c>
      <c r="C902" s="665" t="s">
        <v>5542</v>
      </c>
      <c r="D902" s="665" t="s">
        <v>6018</v>
      </c>
      <c r="E902" s="665" t="s">
        <v>6019</v>
      </c>
      <c r="F902" s="668">
        <v>2</v>
      </c>
      <c r="G902" s="668">
        <v>5668.9</v>
      </c>
      <c r="H902" s="668">
        <v>1</v>
      </c>
      <c r="I902" s="668">
        <v>2834.45</v>
      </c>
      <c r="J902" s="668">
        <v>2</v>
      </c>
      <c r="K902" s="668">
        <v>5668.9</v>
      </c>
      <c r="L902" s="668">
        <v>1</v>
      </c>
      <c r="M902" s="668">
        <v>2834.45</v>
      </c>
      <c r="N902" s="668">
        <v>1</v>
      </c>
      <c r="O902" s="668">
        <v>2834.45</v>
      </c>
      <c r="P902" s="681">
        <v>0.5</v>
      </c>
      <c r="Q902" s="669">
        <v>2834.45</v>
      </c>
    </row>
    <row r="903" spans="1:17" ht="14.4" customHeight="1" x14ac:dyDescent="0.3">
      <c r="A903" s="664" t="s">
        <v>548</v>
      </c>
      <c r="B903" s="665" t="s">
        <v>6833</v>
      </c>
      <c r="C903" s="665" t="s">
        <v>5542</v>
      </c>
      <c r="D903" s="665" t="s">
        <v>6020</v>
      </c>
      <c r="E903" s="665" t="s">
        <v>6019</v>
      </c>
      <c r="F903" s="668">
        <v>1</v>
      </c>
      <c r="G903" s="668">
        <v>4301.95</v>
      </c>
      <c r="H903" s="668">
        <v>1</v>
      </c>
      <c r="I903" s="668">
        <v>4301.95</v>
      </c>
      <c r="J903" s="668"/>
      <c r="K903" s="668"/>
      <c r="L903" s="668"/>
      <c r="M903" s="668"/>
      <c r="N903" s="668"/>
      <c r="O903" s="668"/>
      <c r="P903" s="681"/>
      <c r="Q903" s="669"/>
    </row>
    <row r="904" spans="1:17" ht="14.4" customHeight="1" x14ac:dyDescent="0.3">
      <c r="A904" s="664" t="s">
        <v>548</v>
      </c>
      <c r="B904" s="665" t="s">
        <v>6833</v>
      </c>
      <c r="C904" s="665" t="s">
        <v>5542</v>
      </c>
      <c r="D904" s="665" t="s">
        <v>6021</v>
      </c>
      <c r="E904" s="665" t="s">
        <v>6022</v>
      </c>
      <c r="F904" s="668">
        <v>2</v>
      </c>
      <c r="G904" s="668">
        <v>2495.56</v>
      </c>
      <c r="H904" s="668">
        <v>1</v>
      </c>
      <c r="I904" s="668">
        <v>1247.78</v>
      </c>
      <c r="J904" s="668">
        <v>1</v>
      </c>
      <c r="K904" s="668">
        <v>1247.78</v>
      </c>
      <c r="L904" s="668">
        <v>0.5</v>
      </c>
      <c r="M904" s="668">
        <v>1247.78</v>
      </c>
      <c r="N904" s="668">
        <v>1</v>
      </c>
      <c r="O904" s="668">
        <v>1247.78</v>
      </c>
      <c r="P904" s="681">
        <v>0.5</v>
      </c>
      <c r="Q904" s="669">
        <v>1247.78</v>
      </c>
    </row>
    <row r="905" spans="1:17" ht="14.4" customHeight="1" x14ac:dyDescent="0.3">
      <c r="A905" s="664" t="s">
        <v>548</v>
      </c>
      <c r="B905" s="665" t="s">
        <v>6833</v>
      </c>
      <c r="C905" s="665" t="s">
        <v>5542</v>
      </c>
      <c r="D905" s="665" t="s">
        <v>6023</v>
      </c>
      <c r="E905" s="665" t="s">
        <v>6022</v>
      </c>
      <c r="F905" s="668">
        <v>12</v>
      </c>
      <c r="G905" s="668">
        <v>17062.68</v>
      </c>
      <c r="H905" s="668">
        <v>1</v>
      </c>
      <c r="I905" s="668">
        <v>1421.89</v>
      </c>
      <c r="J905" s="668">
        <v>15</v>
      </c>
      <c r="K905" s="668">
        <v>21328.35</v>
      </c>
      <c r="L905" s="668">
        <v>1.25</v>
      </c>
      <c r="M905" s="668">
        <v>1421.8899999999999</v>
      </c>
      <c r="N905" s="668">
        <v>8</v>
      </c>
      <c r="O905" s="668">
        <v>11375.119999999999</v>
      </c>
      <c r="P905" s="681">
        <v>0.66666666666666663</v>
      </c>
      <c r="Q905" s="669">
        <v>1421.8899999999999</v>
      </c>
    </row>
    <row r="906" spans="1:17" ht="14.4" customHeight="1" x14ac:dyDescent="0.3">
      <c r="A906" s="664" t="s">
        <v>548</v>
      </c>
      <c r="B906" s="665" t="s">
        <v>6833</v>
      </c>
      <c r="C906" s="665" t="s">
        <v>5542</v>
      </c>
      <c r="D906" s="665" t="s">
        <v>6024</v>
      </c>
      <c r="E906" s="665" t="s">
        <v>6022</v>
      </c>
      <c r="F906" s="668">
        <v>11</v>
      </c>
      <c r="G906" s="668">
        <v>18217.21</v>
      </c>
      <c r="H906" s="668">
        <v>1</v>
      </c>
      <c r="I906" s="668">
        <v>1656.11</v>
      </c>
      <c r="J906" s="668">
        <v>17</v>
      </c>
      <c r="K906" s="668">
        <v>28153.87</v>
      </c>
      <c r="L906" s="668">
        <v>1.5454545454545454</v>
      </c>
      <c r="M906" s="668">
        <v>1656.11</v>
      </c>
      <c r="N906" s="668">
        <v>7</v>
      </c>
      <c r="O906" s="668">
        <v>11592.77</v>
      </c>
      <c r="P906" s="681">
        <v>0.63636363636363646</v>
      </c>
      <c r="Q906" s="669">
        <v>1656.1100000000001</v>
      </c>
    </row>
    <row r="907" spans="1:17" ht="14.4" customHeight="1" x14ac:dyDescent="0.3">
      <c r="A907" s="664" t="s">
        <v>548</v>
      </c>
      <c r="B907" s="665" t="s">
        <v>6833</v>
      </c>
      <c r="C907" s="665" t="s">
        <v>5542</v>
      </c>
      <c r="D907" s="665" t="s">
        <v>6025</v>
      </c>
      <c r="E907" s="665" t="s">
        <v>6022</v>
      </c>
      <c r="F907" s="668">
        <v>5</v>
      </c>
      <c r="G907" s="668">
        <v>8897.2000000000007</v>
      </c>
      <c r="H907" s="668">
        <v>1</v>
      </c>
      <c r="I907" s="668">
        <v>1779.44</v>
      </c>
      <c r="J907" s="668">
        <v>4</v>
      </c>
      <c r="K907" s="668">
        <v>7117.76</v>
      </c>
      <c r="L907" s="668">
        <v>0.79999999999999993</v>
      </c>
      <c r="M907" s="668">
        <v>1779.44</v>
      </c>
      <c r="N907" s="668">
        <v>3</v>
      </c>
      <c r="O907" s="668">
        <v>5338.32</v>
      </c>
      <c r="P907" s="681">
        <v>0.59999999999999987</v>
      </c>
      <c r="Q907" s="669">
        <v>1779.4399999999998</v>
      </c>
    </row>
    <row r="908" spans="1:17" ht="14.4" customHeight="1" x14ac:dyDescent="0.3">
      <c r="A908" s="664" t="s">
        <v>548</v>
      </c>
      <c r="B908" s="665" t="s">
        <v>6833</v>
      </c>
      <c r="C908" s="665" t="s">
        <v>5542</v>
      </c>
      <c r="D908" s="665" t="s">
        <v>5731</v>
      </c>
      <c r="E908" s="665" t="s">
        <v>5732</v>
      </c>
      <c r="F908" s="668">
        <v>5</v>
      </c>
      <c r="G908" s="668">
        <v>7099.0999999999995</v>
      </c>
      <c r="H908" s="668">
        <v>1</v>
      </c>
      <c r="I908" s="668">
        <v>1419.82</v>
      </c>
      <c r="J908" s="668"/>
      <c r="K908" s="668"/>
      <c r="L908" s="668"/>
      <c r="M908" s="668"/>
      <c r="N908" s="668">
        <v>19</v>
      </c>
      <c r="O908" s="668">
        <v>26976.58</v>
      </c>
      <c r="P908" s="681">
        <v>3.8000000000000007</v>
      </c>
      <c r="Q908" s="669">
        <v>1419.8200000000002</v>
      </c>
    </row>
    <row r="909" spans="1:17" ht="14.4" customHeight="1" x14ac:dyDescent="0.3">
      <c r="A909" s="664" t="s">
        <v>548</v>
      </c>
      <c r="B909" s="665" t="s">
        <v>6833</v>
      </c>
      <c r="C909" s="665" t="s">
        <v>5542</v>
      </c>
      <c r="D909" s="665" t="s">
        <v>6026</v>
      </c>
      <c r="E909" s="665" t="s">
        <v>5732</v>
      </c>
      <c r="F909" s="668">
        <v>5</v>
      </c>
      <c r="G909" s="668">
        <v>7736.45</v>
      </c>
      <c r="H909" s="668">
        <v>1</v>
      </c>
      <c r="I909" s="668">
        <v>1547.29</v>
      </c>
      <c r="J909" s="668"/>
      <c r="K909" s="668"/>
      <c r="L909" s="668"/>
      <c r="M909" s="668"/>
      <c r="N909" s="668">
        <v>34</v>
      </c>
      <c r="O909" s="668">
        <v>52607.86</v>
      </c>
      <c r="P909" s="681">
        <v>6.8</v>
      </c>
      <c r="Q909" s="669">
        <v>1547.29</v>
      </c>
    </row>
    <row r="910" spans="1:17" ht="14.4" customHeight="1" x14ac:dyDescent="0.3">
      <c r="A910" s="664" t="s">
        <v>548</v>
      </c>
      <c r="B910" s="665" t="s">
        <v>6833</v>
      </c>
      <c r="C910" s="665" t="s">
        <v>5542</v>
      </c>
      <c r="D910" s="665" t="s">
        <v>6027</v>
      </c>
      <c r="E910" s="665" t="s">
        <v>5732</v>
      </c>
      <c r="F910" s="668"/>
      <c r="G910" s="668"/>
      <c r="H910" s="668"/>
      <c r="I910" s="668"/>
      <c r="J910" s="668"/>
      <c r="K910" s="668"/>
      <c r="L910" s="668"/>
      <c r="M910" s="668"/>
      <c r="N910" s="668">
        <v>4</v>
      </c>
      <c r="O910" s="668">
        <v>6578.84</v>
      </c>
      <c r="P910" s="681"/>
      <c r="Q910" s="669">
        <v>1644.71</v>
      </c>
    </row>
    <row r="911" spans="1:17" ht="14.4" customHeight="1" x14ac:dyDescent="0.3">
      <c r="A911" s="664" t="s">
        <v>548</v>
      </c>
      <c r="B911" s="665" t="s">
        <v>6833</v>
      </c>
      <c r="C911" s="665" t="s">
        <v>5542</v>
      </c>
      <c r="D911" s="665" t="s">
        <v>6856</v>
      </c>
      <c r="E911" s="665" t="s">
        <v>6857</v>
      </c>
      <c r="F911" s="668"/>
      <c r="G911" s="668"/>
      <c r="H911" s="668"/>
      <c r="I911" s="668"/>
      <c r="J911" s="668"/>
      <c r="K911" s="668"/>
      <c r="L911" s="668"/>
      <c r="M911" s="668"/>
      <c r="N911" s="668">
        <v>4</v>
      </c>
      <c r="O911" s="668">
        <v>8912.7199999999993</v>
      </c>
      <c r="P911" s="681"/>
      <c r="Q911" s="669">
        <v>2228.1799999999998</v>
      </c>
    </row>
    <row r="912" spans="1:17" ht="14.4" customHeight="1" x14ac:dyDescent="0.3">
      <c r="A912" s="664" t="s">
        <v>548</v>
      </c>
      <c r="B912" s="665" t="s">
        <v>6833</v>
      </c>
      <c r="C912" s="665" t="s">
        <v>5542</v>
      </c>
      <c r="D912" s="665" t="s">
        <v>6858</v>
      </c>
      <c r="E912" s="665" t="s">
        <v>6859</v>
      </c>
      <c r="F912" s="668">
        <v>1</v>
      </c>
      <c r="G912" s="668">
        <v>4587.1499999999996</v>
      </c>
      <c r="H912" s="668">
        <v>1</v>
      </c>
      <c r="I912" s="668">
        <v>4587.1499999999996</v>
      </c>
      <c r="J912" s="668"/>
      <c r="K912" s="668"/>
      <c r="L912" s="668"/>
      <c r="M912" s="668"/>
      <c r="N912" s="668"/>
      <c r="O912" s="668"/>
      <c r="P912" s="681"/>
      <c r="Q912" s="669"/>
    </row>
    <row r="913" spans="1:17" ht="14.4" customHeight="1" x14ac:dyDescent="0.3">
      <c r="A913" s="664" t="s">
        <v>548</v>
      </c>
      <c r="B913" s="665" t="s">
        <v>6833</v>
      </c>
      <c r="C913" s="665" t="s">
        <v>5542</v>
      </c>
      <c r="D913" s="665" t="s">
        <v>6029</v>
      </c>
      <c r="E913" s="665" t="s">
        <v>6030</v>
      </c>
      <c r="F913" s="668">
        <v>17</v>
      </c>
      <c r="G913" s="668">
        <v>13417.93</v>
      </c>
      <c r="H913" s="668">
        <v>1</v>
      </c>
      <c r="I913" s="668">
        <v>789.29</v>
      </c>
      <c r="J913" s="668">
        <v>11</v>
      </c>
      <c r="K913" s="668">
        <v>8682.1899999999987</v>
      </c>
      <c r="L913" s="668">
        <v>0.64705882352941169</v>
      </c>
      <c r="M913" s="668">
        <v>789.28999999999985</v>
      </c>
      <c r="N913" s="668">
        <v>39</v>
      </c>
      <c r="O913" s="668">
        <v>30782.31</v>
      </c>
      <c r="P913" s="681">
        <v>2.2941176470588234</v>
      </c>
      <c r="Q913" s="669">
        <v>789.29000000000008</v>
      </c>
    </row>
    <row r="914" spans="1:17" ht="14.4" customHeight="1" x14ac:dyDescent="0.3">
      <c r="A914" s="664" t="s">
        <v>548</v>
      </c>
      <c r="B914" s="665" t="s">
        <v>6833</v>
      </c>
      <c r="C914" s="665" t="s">
        <v>5542</v>
      </c>
      <c r="D914" s="665" t="s">
        <v>6035</v>
      </c>
      <c r="E914" s="665" t="s">
        <v>5732</v>
      </c>
      <c r="F914" s="668">
        <v>5</v>
      </c>
      <c r="G914" s="668">
        <v>6373.65</v>
      </c>
      <c r="H914" s="668">
        <v>1</v>
      </c>
      <c r="I914" s="668">
        <v>1274.73</v>
      </c>
      <c r="J914" s="668">
        <v>4</v>
      </c>
      <c r="K914" s="668">
        <v>5098.92</v>
      </c>
      <c r="L914" s="668">
        <v>0.8</v>
      </c>
      <c r="M914" s="668">
        <v>1274.73</v>
      </c>
      <c r="N914" s="668">
        <v>15</v>
      </c>
      <c r="O914" s="668">
        <v>19120.949999999997</v>
      </c>
      <c r="P914" s="681">
        <v>2.9999999999999996</v>
      </c>
      <c r="Q914" s="669">
        <v>1274.7299999999998</v>
      </c>
    </row>
    <row r="915" spans="1:17" ht="14.4" customHeight="1" x14ac:dyDescent="0.3">
      <c r="A915" s="664" t="s">
        <v>548</v>
      </c>
      <c r="B915" s="665" t="s">
        <v>6833</v>
      </c>
      <c r="C915" s="665" t="s">
        <v>5542</v>
      </c>
      <c r="D915" s="665" t="s">
        <v>6036</v>
      </c>
      <c r="E915" s="665" t="s">
        <v>6037</v>
      </c>
      <c r="F915" s="668">
        <v>1</v>
      </c>
      <c r="G915" s="668">
        <v>12640.53</v>
      </c>
      <c r="H915" s="668">
        <v>1</v>
      </c>
      <c r="I915" s="668">
        <v>12640.53</v>
      </c>
      <c r="J915" s="668"/>
      <c r="K915" s="668"/>
      <c r="L915" s="668"/>
      <c r="M915" s="668"/>
      <c r="N915" s="668">
        <v>5</v>
      </c>
      <c r="O915" s="668">
        <v>63202.649999999994</v>
      </c>
      <c r="P915" s="681">
        <v>4.9999999999999991</v>
      </c>
      <c r="Q915" s="669">
        <v>12640.529999999999</v>
      </c>
    </row>
    <row r="916" spans="1:17" ht="14.4" customHeight="1" x14ac:dyDescent="0.3">
      <c r="A916" s="664" t="s">
        <v>548</v>
      </c>
      <c r="B916" s="665" t="s">
        <v>6833</v>
      </c>
      <c r="C916" s="665" t="s">
        <v>5542</v>
      </c>
      <c r="D916" s="665" t="s">
        <v>6038</v>
      </c>
      <c r="E916" s="665" t="s">
        <v>6039</v>
      </c>
      <c r="F916" s="668"/>
      <c r="G916" s="668"/>
      <c r="H916" s="668"/>
      <c r="I916" s="668"/>
      <c r="J916" s="668">
        <v>2</v>
      </c>
      <c r="K916" s="668">
        <v>24903.82</v>
      </c>
      <c r="L916" s="668"/>
      <c r="M916" s="668">
        <v>12451.91</v>
      </c>
      <c r="N916" s="668"/>
      <c r="O916" s="668"/>
      <c r="P916" s="681"/>
      <c r="Q916" s="669"/>
    </row>
    <row r="917" spans="1:17" ht="14.4" customHeight="1" x14ac:dyDescent="0.3">
      <c r="A917" s="664" t="s">
        <v>548</v>
      </c>
      <c r="B917" s="665" t="s">
        <v>6833</v>
      </c>
      <c r="C917" s="665" t="s">
        <v>5542</v>
      </c>
      <c r="D917" s="665" t="s">
        <v>6040</v>
      </c>
      <c r="E917" s="665" t="s">
        <v>6039</v>
      </c>
      <c r="F917" s="668"/>
      <c r="G917" s="668"/>
      <c r="H917" s="668"/>
      <c r="I917" s="668"/>
      <c r="J917" s="668">
        <v>1</v>
      </c>
      <c r="K917" s="668">
        <v>13282.04</v>
      </c>
      <c r="L917" s="668"/>
      <c r="M917" s="668">
        <v>13282.04</v>
      </c>
      <c r="N917" s="668"/>
      <c r="O917" s="668"/>
      <c r="P917" s="681"/>
      <c r="Q917" s="669"/>
    </row>
    <row r="918" spans="1:17" ht="14.4" customHeight="1" x14ac:dyDescent="0.3">
      <c r="A918" s="664" t="s">
        <v>548</v>
      </c>
      <c r="B918" s="665" t="s">
        <v>6833</v>
      </c>
      <c r="C918" s="665" t="s">
        <v>5542</v>
      </c>
      <c r="D918" s="665" t="s">
        <v>6041</v>
      </c>
      <c r="E918" s="665" t="s">
        <v>6042</v>
      </c>
      <c r="F918" s="668"/>
      <c r="G918" s="668"/>
      <c r="H918" s="668"/>
      <c r="I918" s="668"/>
      <c r="J918" s="668"/>
      <c r="K918" s="668"/>
      <c r="L918" s="668"/>
      <c r="M918" s="668"/>
      <c r="N918" s="668">
        <v>6</v>
      </c>
      <c r="O918" s="668">
        <v>7632</v>
      </c>
      <c r="P918" s="681"/>
      <c r="Q918" s="669">
        <v>1272</v>
      </c>
    </row>
    <row r="919" spans="1:17" ht="14.4" customHeight="1" x14ac:dyDescent="0.3">
      <c r="A919" s="664" t="s">
        <v>548</v>
      </c>
      <c r="B919" s="665" t="s">
        <v>6833</v>
      </c>
      <c r="C919" s="665" t="s">
        <v>5542</v>
      </c>
      <c r="D919" s="665" t="s">
        <v>6043</v>
      </c>
      <c r="E919" s="665" t="s">
        <v>6044</v>
      </c>
      <c r="F919" s="668">
        <v>1</v>
      </c>
      <c r="G919" s="668">
        <v>10628.95</v>
      </c>
      <c r="H919" s="668">
        <v>1</v>
      </c>
      <c r="I919" s="668">
        <v>10628.95</v>
      </c>
      <c r="J919" s="668">
        <v>2</v>
      </c>
      <c r="K919" s="668">
        <v>21257.9</v>
      </c>
      <c r="L919" s="668">
        <v>2</v>
      </c>
      <c r="M919" s="668">
        <v>10628.95</v>
      </c>
      <c r="N919" s="668">
        <v>2</v>
      </c>
      <c r="O919" s="668">
        <v>21257.9</v>
      </c>
      <c r="P919" s="681">
        <v>2</v>
      </c>
      <c r="Q919" s="669">
        <v>10628.95</v>
      </c>
    </row>
    <row r="920" spans="1:17" ht="14.4" customHeight="1" x14ac:dyDescent="0.3">
      <c r="A920" s="664" t="s">
        <v>548</v>
      </c>
      <c r="B920" s="665" t="s">
        <v>6833</v>
      </c>
      <c r="C920" s="665" t="s">
        <v>5542</v>
      </c>
      <c r="D920" s="665" t="s">
        <v>6045</v>
      </c>
      <c r="E920" s="665" t="s">
        <v>6046</v>
      </c>
      <c r="F920" s="668"/>
      <c r="G920" s="668"/>
      <c r="H920" s="668"/>
      <c r="I920" s="668"/>
      <c r="J920" s="668"/>
      <c r="K920" s="668"/>
      <c r="L920" s="668"/>
      <c r="M920" s="668"/>
      <c r="N920" s="668">
        <v>1</v>
      </c>
      <c r="O920" s="668">
        <v>37159</v>
      </c>
      <c r="P920" s="681"/>
      <c r="Q920" s="669">
        <v>37159</v>
      </c>
    </row>
    <row r="921" spans="1:17" ht="14.4" customHeight="1" x14ac:dyDescent="0.3">
      <c r="A921" s="664" t="s">
        <v>548</v>
      </c>
      <c r="B921" s="665" t="s">
        <v>6833</v>
      </c>
      <c r="C921" s="665" t="s">
        <v>5542</v>
      </c>
      <c r="D921" s="665" t="s">
        <v>6047</v>
      </c>
      <c r="E921" s="665" t="s">
        <v>6048</v>
      </c>
      <c r="F921" s="668"/>
      <c r="G921" s="668"/>
      <c r="H921" s="668"/>
      <c r="I921" s="668"/>
      <c r="J921" s="668"/>
      <c r="K921" s="668"/>
      <c r="L921" s="668"/>
      <c r="M921" s="668"/>
      <c r="N921" s="668">
        <v>1</v>
      </c>
      <c r="O921" s="668">
        <v>9986</v>
      </c>
      <c r="P921" s="681"/>
      <c r="Q921" s="669">
        <v>9986</v>
      </c>
    </row>
    <row r="922" spans="1:17" ht="14.4" customHeight="1" x14ac:dyDescent="0.3">
      <c r="A922" s="664" t="s">
        <v>548</v>
      </c>
      <c r="B922" s="665" t="s">
        <v>6833</v>
      </c>
      <c r="C922" s="665" t="s">
        <v>5542</v>
      </c>
      <c r="D922" s="665" t="s">
        <v>6049</v>
      </c>
      <c r="E922" s="665" t="s">
        <v>6050</v>
      </c>
      <c r="F922" s="668"/>
      <c r="G922" s="668"/>
      <c r="H922" s="668"/>
      <c r="I922" s="668"/>
      <c r="J922" s="668"/>
      <c r="K922" s="668"/>
      <c r="L922" s="668"/>
      <c r="M922" s="668"/>
      <c r="N922" s="668">
        <v>1</v>
      </c>
      <c r="O922" s="668">
        <v>2347</v>
      </c>
      <c r="P922" s="681"/>
      <c r="Q922" s="669">
        <v>2347</v>
      </c>
    </row>
    <row r="923" spans="1:17" ht="14.4" customHeight="1" x14ac:dyDescent="0.3">
      <c r="A923" s="664" t="s">
        <v>548</v>
      </c>
      <c r="B923" s="665" t="s">
        <v>6833</v>
      </c>
      <c r="C923" s="665" t="s">
        <v>5542</v>
      </c>
      <c r="D923" s="665" t="s">
        <v>6053</v>
      </c>
      <c r="E923" s="665" t="s">
        <v>6054</v>
      </c>
      <c r="F923" s="668">
        <v>2</v>
      </c>
      <c r="G923" s="668">
        <v>2190.46</v>
      </c>
      <c r="H923" s="668">
        <v>1</v>
      </c>
      <c r="I923" s="668">
        <v>1095.23</v>
      </c>
      <c r="J923" s="668"/>
      <c r="K923" s="668"/>
      <c r="L923" s="668"/>
      <c r="M923" s="668"/>
      <c r="N923" s="668">
        <v>2</v>
      </c>
      <c r="O923" s="668">
        <v>2190.46</v>
      </c>
      <c r="P923" s="681">
        <v>1</v>
      </c>
      <c r="Q923" s="669">
        <v>1095.23</v>
      </c>
    </row>
    <row r="924" spans="1:17" ht="14.4" customHeight="1" x14ac:dyDescent="0.3">
      <c r="A924" s="664" t="s">
        <v>548</v>
      </c>
      <c r="B924" s="665" t="s">
        <v>6833</v>
      </c>
      <c r="C924" s="665" t="s">
        <v>5542</v>
      </c>
      <c r="D924" s="665" t="s">
        <v>6055</v>
      </c>
      <c r="E924" s="665" t="s">
        <v>6056</v>
      </c>
      <c r="F924" s="668">
        <v>1</v>
      </c>
      <c r="G924" s="668">
        <v>11674</v>
      </c>
      <c r="H924" s="668">
        <v>1</v>
      </c>
      <c r="I924" s="668">
        <v>11674</v>
      </c>
      <c r="J924" s="668"/>
      <c r="K924" s="668"/>
      <c r="L924" s="668"/>
      <c r="M924" s="668"/>
      <c r="N924" s="668">
        <v>1</v>
      </c>
      <c r="O924" s="668">
        <v>11674</v>
      </c>
      <c r="P924" s="681">
        <v>1</v>
      </c>
      <c r="Q924" s="669">
        <v>11674</v>
      </c>
    </row>
    <row r="925" spans="1:17" ht="14.4" customHeight="1" x14ac:dyDescent="0.3">
      <c r="A925" s="664" t="s">
        <v>548</v>
      </c>
      <c r="B925" s="665" t="s">
        <v>6833</v>
      </c>
      <c r="C925" s="665" t="s">
        <v>5542</v>
      </c>
      <c r="D925" s="665" t="s">
        <v>6057</v>
      </c>
      <c r="E925" s="665" t="s">
        <v>6058</v>
      </c>
      <c r="F925" s="668">
        <v>12</v>
      </c>
      <c r="G925" s="668">
        <v>10832.04</v>
      </c>
      <c r="H925" s="668">
        <v>1</v>
      </c>
      <c r="I925" s="668">
        <v>902.67000000000007</v>
      </c>
      <c r="J925" s="668"/>
      <c r="K925" s="668"/>
      <c r="L925" s="668"/>
      <c r="M925" s="668"/>
      <c r="N925" s="668">
        <v>8</v>
      </c>
      <c r="O925" s="668">
        <v>7221.36</v>
      </c>
      <c r="P925" s="681">
        <v>0.66666666666666663</v>
      </c>
      <c r="Q925" s="669">
        <v>902.67</v>
      </c>
    </row>
    <row r="926" spans="1:17" ht="14.4" customHeight="1" x14ac:dyDescent="0.3">
      <c r="A926" s="664" t="s">
        <v>548</v>
      </c>
      <c r="B926" s="665" t="s">
        <v>6833</v>
      </c>
      <c r="C926" s="665" t="s">
        <v>5542</v>
      </c>
      <c r="D926" s="665" t="s">
        <v>6059</v>
      </c>
      <c r="E926" s="665" t="s">
        <v>6058</v>
      </c>
      <c r="F926" s="668">
        <v>9</v>
      </c>
      <c r="G926" s="668">
        <v>9264.7800000000007</v>
      </c>
      <c r="H926" s="668">
        <v>1</v>
      </c>
      <c r="I926" s="668">
        <v>1029.42</v>
      </c>
      <c r="J926" s="668">
        <v>21</v>
      </c>
      <c r="K926" s="668">
        <v>21617.82</v>
      </c>
      <c r="L926" s="668">
        <v>2.333333333333333</v>
      </c>
      <c r="M926" s="668">
        <v>1029.42</v>
      </c>
      <c r="N926" s="668">
        <v>9</v>
      </c>
      <c r="O926" s="668">
        <v>9264.7800000000007</v>
      </c>
      <c r="P926" s="681">
        <v>1</v>
      </c>
      <c r="Q926" s="669">
        <v>1029.42</v>
      </c>
    </row>
    <row r="927" spans="1:17" ht="14.4" customHeight="1" x14ac:dyDescent="0.3">
      <c r="A927" s="664" t="s">
        <v>548</v>
      </c>
      <c r="B927" s="665" t="s">
        <v>6833</v>
      </c>
      <c r="C927" s="665" t="s">
        <v>5542</v>
      </c>
      <c r="D927" s="665" t="s">
        <v>6060</v>
      </c>
      <c r="E927" s="665" t="s">
        <v>6061</v>
      </c>
      <c r="F927" s="668"/>
      <c r="G927" s="668"/>
      <c r="H927" s="668"/>
      <c r="I927" s="668"/>
      <c r="J927" s="668"/>
      <c r="K927" s="668"/>
      <c r="L927" s="668"/>
      <c r="M927" s="668"/>
      <c r="N927" s="668">
        <v>3</v>
      </c>
      <c r="O927" s="668">
        <v>3111.57</v>
      </c>
      <c r="P927" s="681"/>
      <c r="Q927" s="669">
        <v>1037.19</v>
      </c>
    </row>
    <row r="928" spans="1:17" ht="14.4" customHeight="1" x14ac:dyDescent="0.3">
      <c r="A928" s="664" t="s">
        <v>548</v>
      </c>
      <c r="B928" s="665" t="s">
        <v>6833</v>
      </c>
      <c r="C928" s="665" t="s">
        <v>5542</v>
      </c>
      <c r="D928" s="665" t="s">
        <v>6062</v>
      </c>
      <c r="E928" s="665" t="s">
        <v>6063</v>
      </c>
      <c r="F928" s="668">
        <v>3</v>
      </c>
      <c r="G928" s="668">
        <v>28513.47</v>
      </c>
      <c r="H928" s="668">
        <v>1</v>
      </c>
      <c r="I928" s="668">
        <v>9504.49</v>
      </c>
      <c r="J928" s="668"/>
      <c r="K928" s="668"/>
      <c r="L928" s="668"/>
      <c r="M928" s="668"/>
      <c r="N928" s="668">
        <v>1</v>
      </c>
      <c r="O928" s="668">
        <v>9504.49</v>
      </c>
      <c r="P928" s="681">
        <v>0.33333333333333331</v>
      </c>
      <c r="Q928" s="669">
        <v>9504.49</v>
      </c>
    </row>
    <row r="929" spans="1:17" ht="14.4" customHeight="1" x14ac:dyDescent="0.3">
      <c r="A929" s="664" t="s">
        <v>548</v>
      </c>
      <c r="B929" s="665" t="s">
        <v>6833</v>
      </c>
      <c r="C929" s="665" t="s">
        <v>5542</v>
      </c>
      <c r="D929" s="665" t="s">
        <v>6064</v>
      </c>
      <c r="E929" s="665" t="s">
        <v>6065</v>
      </c>
      <c r="F929" s="668">
        <v>2</v>
      </c>
      <c r="G929" s="668">
        <v>6848.4</v>
      </c>
      <c r="H929" s="668">
        <v>1</v>
      </c>
      <c r="I929" s="668">
        <v>3424.2</v>
      </c>
      <c r="J929" s="668"/>
      <c r="K929" s="668"/>
      <c r="L929" s="668"/>
      <c r="M929" s="668"/>
      <c r="N929" s="668"/>
      <c r="O929" s="668"/>
      <c r="P929" s="681"/>
      <c r="Q929" s="669"/>
    </row>
    <row r="930" spans="1:17" ht="14.4" customHeight="1" x14ac:dyDescent="0.3">
      <c r="A930" s="664" t="s">
        <v>548</v>
      </c>
      <c r="B930" s="665" t="s">
        <v>6833</v>
      </c>
      <c r="C930" s="665" t="s">
        <v>5542</v>
      </c>
      <c r="D930" s="665" t="s">
        <v>6860</v>
      </c>
      <c r="E930" s="665" t="s">
        <v>6861</v>
      </c>
      <c r="F930" s="668">
        <v>1</v>
      </c>
      <c r="G930" s="668">
        <v>28950</v>
      </c>
      <c r="H930" s="668">
        <v>1</v>
      </c>
      <c r="I930" s="668">
        <v>28950</v>
      </c>
      <c r="J930" s="668"/>
      <c r="K930" s="668"/>
      <c r="L930" s="668"/>
      <c r="M930" s="668"/>
      <c r="N930" s="668"/>
      <c r="O930" s="668"/>
      <c r="P930" s="681"/>
      <c r="Q930" s="669"/>
    </row>
    <row r="931" spans="1:17" ht="14.4" customHeight="1" x14ac:dyDescent="0.3">
      <c r="A931" s="664" t="s">
        <v>548</v>
      </c>
      <c r="B931" s="665" t="s">
        <v>6833</v>
      </c>
      <c r="C931" s="665" t="s">
        <v>5542</v>
      </c>
      <c r="D931" s="665" t="s">
        <v>6072</v>
      </c>
      <c r="E931" s="665" t="s">
        <v>6073</v>
      </c>
      <c r="F931" s="668">
        <v>1</v>
      </c>
      <c r="G931" s="668">
        <v>612.49</v>
      </c>
      <c r="H931" s="668">
        <v>1</v>
      </c>
      <c r="I931" s="668">
        <v>612.49</v>
      </c>
      <c r="J931" s="668"/>
      <c r="K931" s="668"/>
      <c r="L931" s="668"/>
      <c r="M931" s="668"/>
      <c r="N931" s="668"/>
      <c r="O931" s="668"/>
      <c r="P931" s="681"/>
      <c r="Q931" s="669"/>
    </row>
    <row r="932" spans="1:17" ht="14.4" customHeight="1" x14ac:dyDescent="0.3">
      <c r="A932" s="664" t="s">
        <v>548</v>
      </c>
      <c r="B932" s="665" t="s">
        <v>6833</v>
      </c>
      <c r="C932" s="665" t="s">
        <v>5542</v>
      </c>
      <c r="D932" s="665" t="s">
        <v>6077</v>
      </c>
      <c r="E932" s="665" t="s">
        <v>6078</v>
      </c>
      <c r="F932" s="668">
        <v>1</v>
      </c>
      <c r="G932" s="668">
        <v>893.35</v>
      </c>
      <c r="H932" s="668">
        <v>1</v>
      </c>
      <c r="I932" s="668">
        <v>893.35</v>
      </c>
      <c r="J932" s="668"/>
      <c r="K932" s="668"/>
      <c r="L932" s="668"/>
      <c r="M932" s="668"/>
      <c r="N932" s="668"/>
      <c r="O932" s="668"/>
      <c r="P932" s="681"/>
      <c r="Q932" s="669"/>
    </row>
    <row r="933" spans="1:17" ht="14.4" customHeight="1" x14ac:dyDescent="0.3">
      <c r="A933" s="664" t="s">
        <v>548</v>
      </c>
      <c r="B933" s="665" t="s">
        <v>6833</v>
      </c>
      <c r="C933" s="665" t="s">
        <v>5542</v>
      </c>
      <c r="D933" s="665" t="s">
        <v>6081</v>
      </c>
      <c r="E933" s="665" t="s">
        <v>6082</v>
      </c>
      <c r="F933" s="668">
        <v>1</v>
      </c>
      <c r="G933" s="668">
        <v>620.78</v>
      </c>
      <c r="H933" s="668">
        <v>1</v>
      </c>
      <c r="I933" s="668">
        <v>620.78</v>
      </c>
      <c r="J933" s="668"/>
      <c r="K933" s="668"/>
      <c r="L933" s="668"/>
      <c r="M933" s="668"/>
      <c r="N933" s="668"/>
      <c r="O933" s="668"/>
      <c r="P933" s="681"/>
      <c r="Q933" s="669"/>
    </row>
    <row r="934" spans="1:17" ht="14.4" customHeight="1" x14ac:dyDescent="0.3">
      <c r="A934" s="664" t="s">
        <v>548</v>
      </c>
      <c r="B934" s="665" t="s">
        <v>6833</v>
      </c>
      <c r="C934" s="665" t="s">
        <v>5542</v>
      </c>
      <c r="D934" s="665" t="s">
        <v>6083</v>
      </c>
      <c r="E934" s="665" t="s">
        <v>6082</v>
      </c>
      <c r="F934" s="668"/>
      <c r="G934" s="668"/>
      <c r="H934" s="668"/>
      <c r="I934" s="668"/>
      <c r="J934" s="668"/>
      <c r="K934" s="668"/>
      <c r="L934" s="668"/>
      <c r="M934" s="668"/>
      <c r="N934" s="668">
        <v>2</v>
      </c>
      <c r="O934" s="668">
        <v>1274.72</v>
      </c>
      <c r="P934" s="681"/>
      <c r="Q934" s="669">
        <v>637.36</v>
      </c>
    </row>
    <row r="935" spans="1:17" ht="14.4" customHeight="1" x14ac:dyDescent="0.3">
      <c r="A935" s="664" t="s">
        <v>548</v>
      </c>
      <c r="B935" s="665" t="s">
        <v>6833</v>
      </c>
      <c r="C935" s="665" t="s">
        <v>5542</v>
      </c>
      <c r="D935" s="665" t="s">
        <v>6862</v>
      </c>
      <c r="E935" s="665" t="s">
        <v>6863</v>
      </c>
      <c r="F935" s="668">
        <v>1</v>
      </c>
      <c r="G935" s="668">
        <v>10124.24</v>
      </c>
      <c r="H935" s="668">
        <v>1</v>
      </c>
      <c r="I935" s="668">
        <v>10124.24</v>
      </c>
      <c r="J935" s="668"/>
      <c r="K935" s="668"/>
      <c r="L935" s="668"/>
      <c r="M935" s="668"/>
      <c r="N935" s="668"/>
      <c r="O935" s="668"/>
      <c r="P935" s="681"/>
      <c r="Q935" s="669"/>
    </row>
    <row r="936" spans="1:17" ht="14.4" customHeight="1" x14ac:dyDescent="0.3">
      <c r="A936" s="664" t="s">
        <v>548</v>
      </c>
      <c r="B936" s="665" t="s">
        <v>6833</v>
      </c>
      <c r="C936" s="665" t="s">
        <v>5542</v>
      </c>
      <c r="D936" s="665" t="s">
        <v>6864</v>
      </c>
      <c r="E936" s="665" t="s">
        <v>6865</v>
      </c>
      <c r="F936" s="668"/>
      <c r="G936" s="668"/>
      <c r="H936" s="668"/>
      <c r="I936" s="668"/>
      <c r="J936" s="668"/>
      <c r="K936" s="668"/>
      <c r="L936" s="668"/>
      <c r="M936" s="668"/>
      <c r="N936" s="668">
        <v>1</v>
      </c>
      <c r="O936" s="668">
        <v>1796</v>
      </c>
      <c r="P936" s="681"/>
      <c r="Q936" s="669">
        <v>1796</v>
      </c>
    </row>
    <row r="937" spans="1:17" ht="14.4" customHeight="1" x14ac:dyDescent="0.3">
      <c r="A937" s="664" t="s">
        <v>548</v>
      </c>
      <c r="B937" s="665" t="s">
        <v>6833</v>
      </c>
      <c r="C937" s="665" t="s">
        <v>5542</v>
      </c>
      <c r="D937" s="665" t="s">
        <v>6866</v>
      </c>
      <c r="E937" s="665" t="s">
        <v>6867</v>
      </c>
      <c r="F937" s="668"/>
      <c r="G937" s="668"/>
      <c r="H937" s="668"/>
      <c r="I937" s="668"/>
      <c r="J937" s="668"/>
      <c r="K937" s="668"/>
      <c r="L937" s="668"/>
      <c r="M937" s="668"/>
      <c r="N937" s="668">
        <v>1</v>
      </c>
      <c r="O937" s="668">
        <v>1796</v>
      </c>
      <c r="P937" s="681"/>
      <c r="Q937" s="669">
        <v>1796</v>
      </c>
    </row>
    <row r="938" spans="1:17" ht="14.4" customHeight="1" x14ac:dyDescent="0.3">
      <c r="A938" s="664" t="s">
        <v>548</v>
      </c>
      <c r="B938" s="665" t="s">
        <v>6833</v>
      </c>
      <c r="C938" s="665" t="s">
        <v>5542</v>
      </c>
      <c r="D938" s="665" t="s">
        <v>6868</v>
      </c>
      <c r="E938" s="665" t="s">
        <v>6869</v>
      </c>
      <c r="F938" s="668">
        <v>1</v>
      </c>
      <c r="G938" s="668">
        <v>1796</v>
      </c>
      <c r="H938" s="668">
        <v>1</v>
      </c>
      <c r="I938" s="668">
        <v>1796</v>
      </c>
      <c r="J938" s="668"/>
      <c r="K938" s="668"/>
      <c r="L938" s="668"/>
      <c r="M938" s="668"/>
      <c r="N938" s="668"/>
      <c r="O938" s="668"/>
      <c r="P938" s="681"/>
      <c r="Q938" s="669"/>
    </row>
    <row r="939" spans="1:17" ht="14.4" customHeight="1" x14ac:dyDescent="0.3">
      <c r="A939" s="664" t="s">
        <v>548</v>
      </c>
      <c r="B939" s="665" t="s">
        <v>6833</v>
      </c>
      <c r="C939" s="665" t="s">
        <v>5542</v>
      </c>
      <c r="D939" s="665" t="s">
        <v>6093</v>
      </c>
      <c r="E939" s="665" t="s">
        <v>6094</v>
      </c>
      <c r="F939" s="668"/>
      <c r="G939" s="668"/>
      <c r="H939" s="668"/>
      <c r="I939" s="668"/>
      <c r="J939" s="668"/>
      <c r="K939" s="668"/>
      <c r="L939" s="668"/>
      <c r="M939" s="668"/>
      <c r="N939" s="668">
        <v>5</v>
      </c>
      <c r="O939" s="668">
        <v>2425.1</v>
      </c>
      <c r="P939" s="681"/>
      <c r="Q939" s="669">
        <v>485.02</v>
      </c>
    </row>
    <row r="940" spans="1:17" ht="14.4" customHeight="1" x14ac:dyDescent="0.3">
      <c r="A940" s="664" t="s">
        <v>548</v>
      </c>
      <c r="B940" s="665" t="s">
        <v>6833</v>
      </c>
      <c r="C940" s="665" t="s">
        <v>5542</v>
      </c>
      <c r="D940" s="665" t="s">
        <v>6095</v>
      </c>
      <c r="E940" s="665" t="s">
        <v>6094</v>
      </c>
      <c r="F940" s="668">
        <v>3</v>
      </c>
      <c r="G940" s="668">
        <v>1085.07</v>
      </c>
      <c r="H940" s="668">
        <v>1</v>
      </c>
      <c r="I940" s="668">
        <v>361.69</v>
      </c>
      <c r="J940" s="668">
        <v>3</v>
      </c>
      <c r="K940" s="668">
        <v>1085.07</v>
      </c>
      <c r="L940" s="668">
        <v>1</v>
      </c>
      <c r="M940" s="668">
        <v>361.69</v>
      </c>
      <c r="N940" s="668">
        <v>17</v>
      </c>
      <c r="O940" s="668">
        <v>6148.73</v>
      </c>
      <c r="P940" s="681">
        <v>5.666666666666667</v>
      </c>
      <c r="Q940" s="669">
        <v>361.69</v>
      </c>
    </row>
    <row r="941" spans="1:17" ht="14.4" customHeight="1" x14ac:dyDescent="0.3">
      <c r="A941" s="664" t="s">
        <v>548</v>
      </c>
      <c r="B941" s="665" t="s">
        <v>6833</v>
      </c>
      <c r="C941" s="665" t="s">
        <v>5542</v>
      </c>
      <c r="D941" s="665" t="s">
        <v>6870</v>
      </c>
      <c r="E941" s="665" t="s">
        <v>6871</v>
      </c>
      <c r="F941" s="668">
        <v>1</v>
      </c>
      <c r="G941" s="668">
        <v>13091</v>
      </c>
      <c r="H941" s="668">
        <v>1</v>
      </c>
      <c r="I941" s="668">
        <v>13091</v>
      </c>
      <c r="J941" s="668"/>
      <c r="K941" s="668"/>
      <c r="L941" s="668"/>
      <c r="M941" s="668"/>
      <c r="N941" s="668"/>
      <c r="O941" s="668"/>
      <c r="P941" s="681"/>
      <c r="Q941" s="669"/>
    </row>
    <row r="942" spans="1:17" ht="14.4" customHeight="1" x14ac:dyDescent="0.3">
      <c r="A942" s="664" t="s">
        <v>548</v>
      </c>
      <c r="B942" s="665" t="s">
        <v>6833</v>
      </c>
      <c r="C942" s="665" t="s">
        <v>5542</v>
      </c>
      <c r="D942" s="665" t="s">
        <v>6872</v>
      </c>
      <c r="E942" s="665" t="s">
        <v>6099</v>
      </c>
      <c r="F942" s="668"/>
      <c r="G942" s="668"/>
      <c r="H942" s="668"/>
      <c r="I942" s="668"/>
      <c r="J942" s="668">
        <v>1</v>
      </c>
      <c r="K942" s="668">
        <v>3292.8</v>
      </c>
      <c r="L942" s="668"/>
      <c r="M942" s="668">
        <v>3292.8</v>
      </c>
      <c r="N942" s="668"/>
      <c r="O942" s="668"/>
      <c r="P942" s="681"/>
      <c r="Q942" s="669"/>
    </row>
    <row r="943" spans="1:17" ht="14.4" customHeight="1" x14ac:dyDescent="0.3">
      <c r="A943" s="664" t="s">
        <v>548</v>
      </c>
      <c r="B943" s="665" t="s">
        <v>6833</v>
      </c>
      <c r="C943" s="665" t="s">
        <v>5542</v>
      </c>
      <c r="D943" s="665" t="s">
        <v>6098</v>
      </c>
      <c r="E943" s="665" t="s">
        <v>6099</v>
      </c>
      <c r="F943" s="668"/>
      <c r="G943" s="668"/>
      <c r="H943" s="668"/>
      <c r="I943" s="668"/>
      <c r="J943" s="668">
        <v>3</v>
      </c>
      <c r="K943" s="668">
        <v>16228.8</v>
      </c>
      <c r="L943" s="668"/>
      <c r="M943" s="668">
        <v>5409.5999999999995</v>
      </c>
      <c r="N943" s="668">
        <v>3</v>
      </c>
      <c r="O943" s="668">
        <v>16228.800000000001</v>
      </c>
      <c r="P943" s="681"/>
      <c r="Q943" s="669">
        <v>5409.6</v>
      </c>
    </row>
    <row r="944" spans="1:17" ht="14.4" customHeight="1" x14ac:dyDescent="0.3">
      <c r="A944" s="664" t="s">
        <v>548</v>
      </c>
      <c r="B944" s="665" t="s">
        <v>6833</v>
      </c>
      <c r="C944" s="665" t="s">
        <v>5542</v>
      </c>
      <c r="D944" s="665" t="s">
        <v>6873</v>
      </c>
      <c r="E944" s="665" t="s">
        <v>6874</v>
      </c>
      <c r="F944" s="668">
        <v>1</v>
      </c>
      <c r="G944" s="668">
        <v>5918.67</v>
      </c>
      <c r="H944" s="668">
        <v>1</v>
      </c>
      <c r="I944" s="668">
        <v>5918.67</v>
      </c>
      <c r="J944" s="668"/>
      <c r="K944" s="668"/>
      <c r="L944" s="668"/>
      <c r="M944" s="668"/>
      <c r="N944" s="668"/>
      <c r="O944" s="668"/>
      <c r="P944" s="681"/>
      <c r="Q944" s="669"/>
    </row>
    <row r="945" spans="1:17" ht="14.4" customHeight="1" x14ac:dyDescent="0.3">
      <c r="A945" s="664" t="s">
        <v>548</v>
      </c>
      <c r="B945" s="665" t="s">
        <v>6833</v>
      </c>
      <c r="C945" s="665" t="s">
        <v>5542</v>
      </c>
      <c r="D945" s="665" t="s">
        <v>6875</v>
      </c>
      <c r="E945" s="665" t="s">
        <v>6874</v>
      </c>
      <c r="F945" s="668">
        <v>4</v>
      </c>
      <c r="G945" s="668">
        <v>11549.24</v>
      </c>
      <c r="H945" s="668">
        <v>1</v>
      </c>
      <c r="I945" s="668">
        <v>2887.31</v>
      </c>
      <c r="J945" s="668"/>
      <c r="K945" s="668"/>
      <c r="L945" s="668"/>
      <c r="M945" s="668"/>
      <c r="N945" s="668"/>
      <c r="O945" s="668"/>
      <c r="P945" s="681"/>
      <c r="Q945" s="669"/>
    </row>
    <row r="946" spans="1:17" ht="14.4" customHeight="1" x14ac:dyDescent="0.3">
      <c r="A946" s="664" t="s">
        <v>548</v>
      </c>
      <c r="B946" s="665" t="s">
        <v>6833</v>
      </c>
      <c r="C946" s="665" t="s">
        <v>5542</v>
      </c>
      <c r="D946" s="665" t="s">
        <v>6109</v>
      </c>
      <c r="E946" s="665" t="s">
        <v>6110</v>
      </c>
      <c r="F946" s="668">
        <v>1</v>
      </c>
      <c r="G946" s="668">
        <v>8471.24</v>
      </c>
      <c r="H946" s="668">
        <v>1</v>
      </c>
      <c r="I946" s="668">
        <v>8471.24</v>
      </c>
      <c r="J946" s="668"/>
      <c r="K946" s="668"/>
      <c r="L946" s="668"/>
      <c r="M946" s="668"/>
      <c r="N946" s="668"/>
      <c r="O946" s="668"/>
      <c r="P946" s="681"/>
      <c r="Q946" s="669"/>
    </row>
    <row r="947" spans="1:17" ht="14.4" customHeight="1" x14ac:dyDescent="0.3">
      <c r="A947" s="664" t="s">
        <v>548</v>
      </c>
      <c r="B947" s="665" t="s">
        <v>6833</v>
      </c>
      <c r="C947" s="665" t="s">
        <v>5542</v>
      </c>
      <c r="D947" s="665" t="s">
        <v>5733</v>
      </c>
      <c r="E947" s="665" t="s">
        <v>5734</v>
      </c>
      <c r="F947" s="668">
        <v>4</v>
      </c>
      <c r="G947" s="668">
        <v>3409.24</v>
      </c>
      <c r="H947" s="668">
        <v>1</v>
      </c>
      <c r="I947" s="668">
        <v>852.31</v>
      </c>
      <c r="J947" s="668">
        <v>5</v>
      </c>
      <c r="K947" s="668">
        <v>4261.55</v>
      </c>
      <c r="L947" s="668">
        <v>1.2500000000000002</v>
      </c>
      <c r="M947" s="668">
        <v>852.31000000000006</v>
      </c>
      <c r="N947" s="668">
        <v>5</v>
      </c>
      <c r="O947" s="668">
        <v>4261.5499999999993</v>
      </c>
      <c r="P947" s="681">
        <v>1.2499999999999998</v>
      </c>
      <c r="Q947" s="669">
        <v>852.30999999999983</v>
      </c>
    </row>
    <row r="948" spans="1:17" ht="14.4" customHeight="1" x14ac:dyDescent="0.3">
      <c r="A948" s="664" t="s">
        <v>548</v>
      </c>
      <c r="B948" s="665" t="s">
        <v>6833</v>
      </c>
      <c r="C948" s="665" t="s">
        <v>5542</v>
      </c>
      <c r="D948" s="665" t="s">
        <v>6111</v>
      </c>
      <c r="E948" s="665" t="s">
        <v>6112</v>
      </c>
      <c r="F948" s="668"/>
      <c r="G948" s="668"/>
      <c r="H948" s="668"/>
      <c r="I948" s="668"/>
      <c r="J948" s="668"/>
      <c r="K948" s="668"/>
      <c r="L948" s="668"/>
      <c r="M948" s="668"/>
      <c r="N948" s="668">
        <v>1</v>
      </c>
      <c r="O948" s="668">
        <v>12873.29</v>
      </c>
      <c r="P948" s="681"/>
      <c r="Q948" s="669">
        <v>12873.29</v>
      </c>
    </row>
    <row r="949" spans="1:17" ht="14.4" customHeight="1" x14ac:dyDescent="0.3">
      <c r="A949" s="664" t="s">
        <v>548</v>
      </c>
      <c r="B949" s="665" t="s">
        <v>6833</v>
      </c>
      <c r="C949" s="665" t="s">
        <v>5542</v>
      </c>
      <c r="D949" s="665" t="s">
        <v>6113</v>
      </c>
      <c r="E949" s="665" t="s">
        <v>6114</v>
      </c>
      <c r="F949" s="668"/>
      <c r="G949" s="668"/>
      <c r="H949" s="668"/>
      <c r="I949" s="668"/>
      <c r="J949" s="668"/>
      <c r="K949" s="668"/>
      <c r="L949" s="668"/>
      <c r="M949" s="668"/>
      <c r="N949" s="668">
        <v>1</v>
      </c>
      <c r="O949" s="668">
        <v>750.33</v>
      </c>
      <c r="P949" s="681"/>
      <c r="Q949" s="669">
        <v>750.33</v>
      </c>
    </row>
    <row r="950" spans="1:17" ht="14.4" customHeight="1" x14ac:dyDescent="0.3">
      <c r="A950" s="664" t="s">
        <v>548</v>
      </c>
      <c r="B950" s="665" t="s">
        <v>6833</v>
      </c>
      <c r="C950" s="665" t="s">
        <v>5542</v>
      </c>
      <c r="D950" s="665" t="s">
        <v>6115</v>
      </c>
      <c r="E950" s="665" t="s">
        <v>6116</v>
      </c>
      <c r="F950" s="668">
        <v>5</v>
      </c>
      <c r="G950" s="668">
        <v>23676.75</v>
      </c>
      <c r="H950" s="668">
        <v>1</v>
      </c>
      <c r="I950" s="668">
        <v>4735.3500000000004</v>
      </c>
      <c r="J950" s="668">
        <v>6</v>
      </c>
      <c r="K950" s="668">
        <v>28412.100000000002</v>
      </c>
      <c r="L950" s="668">
        <v>1.2000000000000002</v>
      </c>
      <c r="M950" s="668">
        <v>4735.3500000000004</v>
      </c>
      <c r="N950" s="668">
        <v>10</v>
      </c>
      <c r="O950" s="668">
        <v>47353.5</v>
      </c>
      <c r="P950" s="681">
        <v>2</v>
      </c>
      <c r="Q950" s="669">
        <v>4735.3500000000004</v>
      </c>
    </row>
    <row r="951" spans="1:17" ht="14.4" customHeight="1" x14ac:dyDescent="0.3">
      <c r="A951" s="664" t="s">
        <v>548</v>
      </c>
      <c r="B951" s="665" t="s">
        <v>6833</v>
      </c>
      <c r="C951" s="665" t="s">
        <v>5542</v>
      </c>
      <c r="D951" s="665" t="s">
        <v>6117</v>
      </c>
      <c r="E951" s="665" t="s">
        <v>6118</v>
      </c>
      <c r="F951" s="668">
        <v>5</v>
      </c>
      <c r="G951" s="668">
        <v>39965.800000000003</v>
      </c>
      <c r="H951" s="668">
        <v>1</v>
      </c>
      <c r="I951" s="668">
        <v>7993.1600000000008</v>
      </c>
      <c r="J951" s="668">
        <v>5</v>
      </c>
      <c r="K951" s="668">
        <v>39965.800000000003</v>
      </c>
      <c r="L951" s="668">
        <v>1</v>
      </c>
      <c r="M951" s="668">
        <v>7993.1600000000008</v>
      </c>
      <c r="N951" s="668">
        <v>9</v>
      </c>
      <c r="O951" s="668">
        <v>71938.44</v>
      </c>
      <c r="P951" s="681">
        <v>1.7999999999999998</v>
      </c>
      <c r="Q951" s="669">
        <v>7993.16</v>
      </c>
    </row>
    <row r="952" spans="1:17" ht="14.4" customHeight="1" x14ac:dyDescent="0.3">
      <c r="A952" s="664" t="s">
        <v>548</v>
      </c>
      <c r="B952" s="665" t="s">
        <v>6833</v>
      </c>
      <c r="C952" s="665" t="s">
        <v>5542</v>
      </c>
      <c r="D952" s="665" t="s">
        <v>6119</v>
      </c>
      <c r="E952" s="665" t="s">
        <v>6120</v>
      </c>
      <c r="F952" s="668">
        <v>5</v>
      </c>
      <c r="G952" s="668">
        <v>14331.35</v>
      </c>
      <c r="H952" s="668">
        <v>1</v>
      </c>
      <c r="I952" s="668">
        <v>2866.27</v>
      </c>
      <c r="J952" s="668">
        <v>6</v>
      </c>
      <c r="K952" s="668">
        <v>17197.62</v>
      </c>
      <c r="L952" s="668">
        <v>1.2</v>
      </c>
      <c r="M952" s="668">
        <v>2866.27</v>
      </c>
      <c r="N952" s="668">
        <v>10</v>
      </c>
      <c r="O952" s="668">
        <v>28662.699999999997</v>
      </c>
      <c r="P952" s="681">
        <v>1.9999999999999998</v>
      </c>
      <c r="Q952" s="669">
        <v>2866.2699999999995</v>
      </c>
    </row>
    <row r="953" spans="1:17" ht="14.4" customHeight="1" x14ac:dyDescent="0.3">
      <c r="A953" s="664" t="s">
        <v>548</v>
      </c>
      <c r="B953" s="665" t="s">
        <v>6833</v>
      </c>
      <c r="C953" s="665" t="s">
        <v>5542</v>
      </c>
      <c r="D953" s="665" t="s">
        <v>6121</v>
      </c>
      <c r="E953" s="665" t="s">
        <v>6122</v>
      </c>
      <c r="F953" s="668">
        <v>2</v>
      </c>
      <c r="G953" s="668">
        <v>4907.6000000000004</v>
      </c>
      <c r="H953" s="668">
        <v>1</v>
      </c>
      <c r="I953" s="668">
        <v>2453.8000000000002</v>
      </c>
      <c r="J953" s="668">
        <v>2</v>
      </c>
      <c r="K953" s="668">
        <v>4907.6000000000004</v>
      </c>
      <c r="L953" s="668">
        <v>1</v>
      </c>
      <c r="M953" s="668">
        <v>2453.8000000000002</v>
      </c>
      <c r="N953" s="668"/>
      <c r="O953" s="668"/>
      <c r="P953" s="681"/>
      <c r="Q953" s="669"/>
    </row>
    <row r="954" spans="1:17" ht="14.4" customHeight="1" x14ac:dyDescent="0.3">
      <c r="A954" s="664" t="s">
        <v>548</v>
      </c>
      <c r="B954" s="665" t="s">
        <v>6833</v>
      </c>
      <c r="C954" s="665" t="s">
        <v>5542</v>
      </c>
      <c r="D954" s="665" t="s">
        <v>6123</v>
      </c>
      <c r="E954" s="665" t="s">
        <v>6122</v>
      </c>
      <c r="F954" s="668">
        <v>0.1</v>
      </c>
      <c r="G954" s="668">
        <v>70.36</v>
      </c>
      <c r="H954" s="668">
        <v>1</v>
      </c>
      <c r="I954" s="668">
        <v>703.59999999999991</v>
      </c>
      <c r="J954" s="668">
        <v>0.1</v>
      </c>
      <c r="K954" s="668">
        <v>70.36</v>
      </c>
      <c r="L954" s="668">
        <v>1</v>
      </c>
      <c r="M954" s="668">
        <v>703.59999999999991</v>
      </c>
      <c r="N954" s="668"/>
      <c r="O954" s="668"/>
      <c r="P954" s="681"/>
      <c r="Q954" s="669"/>
    </row>
    <row r="955" spans="1:17" ht="14.4" customHeight="1" x14ac:dyDescent="0.3">
      <c r="A955" s="664" t="s">
        <v>548</v>
      </c>
      <c r="B955" s="665" t="s">
        <v>6833</v>
      </c>
      <c r="C955" s="665" t="s">
        <v>5542</v>
      </c>
      <c r="D955" s="665" t="s">
        <v>6124</v>
      </c>
      <c r="E955" s="665" t="s">
        <v>6122</v>
      </c>
      <c r="F955" s="668">
        <v>0.4</v>
      </c>
      <c r="G955" s="668">
        <v>615.6</v>
      </c>
      <c r="H955" s="668">
        <v>1</v>
      </c>
      <c r="I955" s="668">
        <v>1539</v>
      </c>
      <c r="J955" s="668">
        <v>0.4</v>
      </c>
      <c r="K955" s="668">
        <v>615.6</v>
      </c>
      <c r="L955" s="668">
        <v>1</v>
      </c>
      <c r="M955" s="668">
        <v>1539</v>
      </c>
      <c r="N955" s="668"/>
      <c r="O955" s="668"/>
      <c r="P955" s="681"/>
      <c r="Q955" s="669"/>
    </row>
    <row r="956" spans="1:17" ht="14.4" customHeight="1" x14ac:dyDescent="0.3">
      <c r="A956" s="664" t="s">
        <v>548</v>
      </c>
      <c r="B956" s="665" t="s">
        <v>6833</v>
      </c>
      <c r="C956" s="665" t="s">
        <v>5542</v>
      </c>
      <c r="D956" s="665" t="s">
        <v>6125</v>
      </c>
      <c r="E956" s="665" t="s">
        <v>6122</v>
      </c>
      <c r="F956" s="668">
        <v>0.7</v>
      </c>
      <c r="G956" s="668">
        <v>1241.17</v>
      </c>
      <c r="H956" s="668">
        <v>1</v>
      </c>
      <c r="I956" s="668">
        <v>1773.1000000000001</v>
      </c>
      <c r="J956" s="668">
        <v>0.2</v>
      </c>
      <c r="K956" s="668">
        <v>354.62</v>
      </c>
      <c r="L956" s="668">
        <v>0.2857142857142857</v>
      </c>
      <c r="M956" s="668">
        <v>1773.1</v>
      </c>
      <c r="N956" s="668"/>
      <c r="O956" s="668"/>
      <c r="P956" s="681"/>
      <c r="Q956" s="669"/>
    </row>
    <row r="957" spans="1:17" ht="14.4" customHeight="1" x14ac:dyDescent="0.3">
      <c r="A957" s="664" t="s">
        <v>548</v>
      </c>
      <c r="B957" s="665" t="s">
        <v>6833</v>
      </c>
      <c r="C957" s="665" t="s">
        <v>5542</v>
      </c>
      <c r="D957" s="665" t="s">
        <v>5735</v>
      </c>
      <c r="E957" s="665" t="s">
        <v>5724</v>
      </c>
      <c r="F957" s="668">
        <v>7.3000000000000007</v>
      </c>
      <c r="G957" s="668">
        <v>1839.78</v>
      </c>
      <c r="H957" s="668">
        <v>1</v>
      </c>
      <c r="I957" s="668">
        <v>252.02465753424656</v>
      </c>
      <c r="J957" s="668">
        <v>3.5</v>
      </c>
      <c r="K957" s="668">
        <v>882.08</v>
      </c>
      <c r="L957" s="668">
        <v>0.47944862972746743</v>
      </c>
      <c r="M957" s="668">
        <v>252.02285714285716</v>
      </c>
      <c r="N957" s="668">
        <v>1.5</v>
      </c>
      <c r="O957" s="668">
        <v>378.03</v>
      </c>
      <c r="P957" s="681">
        <v>0.20547565469784429</v>
      </c>
      <c r="Q957" s="669">
        <v>252.01999999999998</v>
      </c>
    </row>
    <row r="958" spans="1:17" ht="14.4" customHeight="1" x14ac:dyDescent="0.3">
      <c r="A958" s="664" t="s">
        <v>548</v>
      </c>
      <c r="B958" s="665" t="s">
        <v>6833</v>
      </c>
      <c r="C958" s="665" t="s">
        <v>5542</v>
      </c>
      <c r="D958" s="665" t="s">
        <v>6126</v>
      </c>
      <c r="E958" s="665" t="s">
        <v>6127</v>
      </c>
      <c r="F958" s="668">
        <v>1</v>
      </c>
      <c r="G958" s="668">
        <v>561.71</v>
      </c>
      <c r="H958" s="668">
        <v>1</v>
      </c>
      <c r="I958" s="668">
        <v>561.71</v>
      </c>
      <c r="J958" s="668"/>
      <c r="K958" s="668"/>
      <c r="L958" s="668"/>
      <c r="M958" s="668"/>
      <c r="N958" s="668"/>
      <c r="O958" s="668"/>
      <c r="P958" s="681"/>
      <c r="Q958" s="669"/>
    </row>
    <row r="959" spans="1:17" ht="14.4" customHeight="1" x14ac:dyDescent="0.3">
      <c r="A959" s="664" t="s">
        <v>548</v>
      </c>
      <c r="B959" s="665" t="s">
        <v>6833</v>
      </c>
      <c r="C959" s="665" t="s">
        <v>5542</v>
      </c>
      <c r="D959" s="665" t="s">
        <v>6876</v>
      </c>
      <c r="E959" s="665" t="s">
        <v>5724</v>
      </c>
      <c r="F959" s="668">
        <v>7</v>
      </c>
      <c r="G959" s="668">
        <v>3830.3999999999996</v>
      </c>
      <c r="H959" s="668">
        <v>1</v>
      </c>
      <c r="I959" s="668">
        <v>547.19999999999993</v>
      </c>
      <c r="J959" s="668">
        <v>4</v>
      </c>
      <c r="K959" s="668">
        <v>2188.8000000000002</v>
      </c>
      <c r="L959" s="668">
        <v>0.57142857142857151</v>
      </c>
      <c r="M959" s="668">
        <v>547.20000000000005</v>
      </c>
      <c r="N959" s="668"/>
      <c r="O959" s="668"/>
      <c r="P959" s="681"/>
      <c r="Q959" s="669"/>
    </row>
    <row r="960" spans="1:17" ht="14.4" customHeight="1" x14ac:dyDescent="0.3">
      <c r="A960" s="664" t="s">
        <v>548</v>
      </c>
      <c r="B960" s="665" t="s">
        <v>6833</v>
      </c>
      <c r="C960" s="665" t="s">
        <v>5542</v>
      </c>
      <c r="D960" s="665" t="s">
        <v>5736</v>
      </c>
      <c r="E960" s="665" t="s">
        <v>5724</v>
      </c>
      <c r="F960" s="668">
        <v>52</v>
      </c>
      <c r="G960" s="668">
        <v>96141.239999999991</v>
      </c>
      <c r="H960" s="668">
        <v>1</v>
      </c>
      <c r="I960" s="668">
        <v>1848.87</v>
      </c>
      <c r="J960" s="668">
        <v>30</v>
      </c>
      <c r="K960" s="668">
        <v>55466.1</v>
      </c>
      <c r="L960" s="668">
        <v>0.57692307692307698</v>
      </c>
      <c r="M960" s="668">
        <v>1848.87</v>
      </c>
      <c r="N960" s="668">
        <v>17</v>
      </c>
      <c r="O960" s="668">
        <v>31430.79</v>
      </c>
      <c r="P960" s="681">
        <v>0.32692307692307698</v>
      </c>
      <c r="Q960" s="669">
        <v>1848.8700000000001</v>
      </c>
    </row>
    <row r="961" spans="1:17" ht="14.4" customHeight="1" x14ac:dyDescent="0.3">
      <c r="A961" s="664" t="s">
        <v>548</v>
      </c>
      <c r="B961" s="665" t="s">
        <v>6833</v>
      </c>
      <c r="C961" s="665" t="s">
        <v>5542</v>
      </c>
      <c r="D961" s="665" t="s">
        <v>6130</v>
      </c>
      <c r="E961" s="665" t="s">
        <v>6131</v>
      </c>
      <c r="F961" s="668">
        <v>4</v>
      </c>
      <c r="G961" s="668">
        <v>9534.56</v>
      </c>
      <c r="H961" s="668">
        <v>1</v>
      </c>
      <c r="I961" s="668">
        <v>2383.64</v>
      </c>
      <c r="J961" s="668">
        <v>5</v>
      </c>
      <c r="K961" s="668">
        <v>11918.199999999999</v>
      </c>
      <c r="L961" s="668">
        <v>1.25</v>
      </c>
      <c r="M961" s="668">
        <v>2383.64</v>
      </c>
      <c r="N961" s="668">
        <v>5</v>
      </c>
      <c r="O961" s="668">
        <v>11918.2</v>
      </c>
      <c r="P961" s="681">
        <v>1.2500000000000002</v>
      </c>
      <c r="Q961" s="669">
        <v>2383.6400000000003</v>
      </c>
    </row>
    <row r="962" spans="1:17" ht="14.4" customHeight="1" x14ac:dyDescent="0.3">
      <c r="A962" s="664" t="s">
        <v>548</v>
      </c>
      <c r="B962" s="665" t="s">
        <v>6833</v>
      </c>
      <c r="C962" s="665" t="s">
        <v>5542</v>
      </c>
      <c r="D962" s="665" t="s">
        <v>6132</v>
      </c>
      <c r="E962" s="665" t="s">
        <v>6133</v>
      </c>
      <c r="F962" s="668">
        <v>45</v>
      </c>
      <c r="G962" s="668">
        <v>83012.850000000006</v>
      </c>
      <c r="H962" s="668">
        <v>1</v>
      </c>
      <c r="I962" s="668">
        <v>1844.73</v>
      </c>
      <c r="J962" s="668">
        <v>43</v>
      </c>
      <c r="K962" s="668">
        <v>79323.39</v>
      </c>
      <c r="L962" s="668">
        <v>0.95555555555555549</v>
      </c>
      <c r="M962" s="668">
        <v>1844.73</v>
      </c>
      <c r="N962" s="668">
        <v>42</v>
      </c>
      <c r="O962" s="668">
        <v>63532.56</v>
      </c>
      <c r="P962" s="681">
        <v>0.76533404165740593</v>
      </c>
      <c r="Q962" s="669">
        <v>1512.6799999999998</v>
      </c>
    </row>
    <row r="963" spans="1:17" ht="14.4" customHeight="1" x14ac:dyDescent="0.3">
      <c r="A963" s="664" t="s">
        <v>548</v>
      </c>
      <c r="B963" s="665" t="s">
        <v>6833</v>
      </c>
      <c r="C963" s="665" t="s">
        <v>5542</v>
      </c>
      <c r="D963" s="665" t="s">
        <v>6134</v>
      </c>
      <c r="E963" s="665" t="s">
        <v>6135</v>
      </c>
      <c r="F963" s="668">
        <v>8</v>
      </c>
      <c r="G963" s="668">
        <v>182748.24</v>
      </c>
      <c r="H963" s="668">
        <v>1</v>
      </c>
      <c r="I963" s="668">
        <v>22843.53</v>
      </c>
      <c r="J963" s="668">
        <v>6</v>
      </c>
      <c r="K963" s="668">
        <v>137061.18</v>
      </c>
      <c r="L963" s="668">
        <v>0.75</v>
      </c>
      <c r="M963" s="668">
        <v>22843.53</v>
      </c>
      <c r="N963" s="668">
        <v>8</v>
      </c>
      <c r="O963" s="668">
        <v>182748.24</v>
      </c>
      <c r="P963" s="681">
        <v>1</v>
      </c>
      <c r="Q963" s="669">
        <v>22843.53</v>
      </c>
    </row>
    <row r="964" spans="1:17" ht="14.4" customHeight="1" x14ac:dyDescent="0.3">
      <c r="A964" s="664" t="s">
        <v>548</v>
      </c>
      <c r="B964" s="665" t="s">
        <v>6833</v>
      </c>
      <c r="C964" s="665" t="s">
        <v>5542</v>
      </c>
      <c r="D964" s="665" t="s">
        <v>6136</v>
      </c>
      <c r="E964" s="665" t="s">
        <v>6137</v>
      </c>
      <c r="F964" s="668">
        <v>26</v>
      </c>
      <c r="G964" s="668">
        <v>239976.1</v>
      </c>
      <c r="H964" s="668">
        <v>1</v>
      </c>
      <c r="I964" s="668">
        <v>9229.85</v>
      </c>
      <c r="J964" s="668">
        <v>35</v>
      </c>
      <c r="K964" s="668">
        <v>323044.75</v>
      </c>
      <c r="L964" s="668">
        <v>1.346153846153846</v>
      </c>
      <c r="M964" s="668">
        <v>9229.85</v>
      </c>
      <c r="N964" s="668">
        <v>23</v>
      </c>
      <c r="O964" s="668">
        <v>195303.58000000002</v>
      </c>
      <c r="P964" s="681">
        <v>0.81384596216039851</v>
      </c>
      <c r="Q964" s="669">
        <v>8491.4600000000009</v>
      </c>
    </row>
    <row r="965" spans="1:17" ht="14.4" customHeight="1" x14ac:dyDescent="0.3">
      <c r="A965" s="664" t="s">
        <v>548</v>
      </c>
      <c r="B965" s="665" t="s">
        <v>6833</v>
      </c>
      <c r="C965" s="665" t="s">
        <v>5542</v>
      </c>
      <c r="D965" s="665" t="s">
        <v>6138</v>
      </c>
      <c r="E965" s="665" t="s">
        <v>6139</v>
      </c>
      <c r="F965" s="668">
        <v>101</v>
      </c>
      <c r="G965" s="668">
        <v>302923.24</v>
      </c>
      <c r="H965" s="668">
        <v>1</v>
      </c>
      <c r="I965" s="668">
        <v>2999.24</v>
      </c>
      <c r="J965" s="668">
        <v>118</v>
      </c>
      <c r="K965" s="668">
        <v>353910.32</v>
      </c>
      <c r="L965" s="668">
        <v>1.1683168316831685</v>
      </c>
      <c r="M965" s="668">
        <v>2999.2400000000002</v>
      </c>
      <c r="N965" s="668">
        <v>91</v>
      </c>
      <c r="O965" s="668">
        <v>272930.83999999997</v>
      </c>
      <c r="P965" s="681">
        <v>0.9009900990099009</v>
      </c>
      <c r="Q965" s="669">
        <v>2999.24</v>
      </c>
    </row>
    <row r="966" spans="1:17" ht="14.4" customHeight="1" x14ac:dyDescent="0.3">
      <c r="A966" s="664" t="s">
        <v>548</v>
      </c>
      <c r="B966" s="665" t="s">
        <v>6833</v>
      </c>
      <c r="C966" s="665" t="s">
        <v>5542</v>
      </c>
      <c r="D966" s="665" t="s">
        <v>6877</v>
      </c>
      <c r="E966" s="665" t="s">
        <v>6878</v>
      </c>
      <c r="F966" s="668"/>
      <c r="G966" s="668"/>
      <c r="H966" s="668"/>
      <c r="I966" s="668"/>
      <c r="J966" s="668"/>
      <c r="K966" s="668"/>
      <c r="L966" s="668"/>
      <c r="M966" s="668"/>
      <c r="N966" s="668">
        <v>1</v>
      </c>
      <c r="O966" s="668">
        <v>8076.38</v>
      </c>
      <c r="P966" s="681"/>
      <c r="Q966" s="669">
        <v>8076.38</v>
      </c>
    </row>
    <row r="967" spans="1:17" ht="14.4" customHeight="1" x14ac:dyDescent="0.3">
      <c r="A967" s="664" t="s">
        <v>548</v>
      </c>
      <c r="B967" s="665" t="s">
        <v>6833</v>
      </c>
      <c r="C967" s="665" t="s">
        <v>5542</v>
      </c>
      <c r="D967" s="665" t="s">
        <v>6144</v>
      </c>
      <c r="E967" s="665" t="s">
        <v>6145</v>
      </c>
      <c r="F967" s="668">
        <v>2</v>
      </c>
      <c r="G967" s="668">
        <v>2466.54</v>
      </c>
      <c r="H967" s="668">
        <v>1</v>
      </c>
      <c r="I967" s="668">
        <v>1233.27</v>
      </c>
      <c r="J967" s="668">
        <v>1</v>
      </c>
      <c r="K967" s="668">
        <v>1233.27</v>
      </c>
      <c r="L967" s="668">
        <v>0.5</v>
      </c>
      <c r="M967" s="668">
        <v>1233.27</v>
      </c>
      <c r="N967" s="668"/>
      <c r="O967" s="668"/>
      <c r="P967" s="681"/>
      <c r="Q967" s="669"/>
    </row>
    <row r="968" spans="1:17" ht="14.4" customHeight="1" x14ac:dyDescent="0.3">
      <c r="A968" s="664" t="s">
        <v>548</v>
      </c>
      <c r="B968" s="665" t="s">
        <v>6833</v>
      </c>
      <c r="C968" s="665" t="s">
        <v>5542</v>
      </c>
      <c r="D968" s="665" t="s">
        <v>6146</v>
      </c>
      <c r="E968" s="665" t="s">
        <v>6147</v>
      </c>
      <c r="F968" s="668">
        <v>2</v>
      </c>
      <c r="G968" s="668">
        <v>11549.24</v>
      </c>
      <c r="H968" s="668">
        <v>1</v>
      </c>
      <c r="I968" s="668">
        <v>5774.62</v>
      </c>
      <c r="J968" s="668">
        <v>1</v>
      </c>
      <c r="K968" s="668">
        <v>5774.62</v>
      </c>
      <c r="L968" s="668">
        <v>0.5</v>
      </c>
      <c r="M968" s="668">
        <v>5774.62</v>
      </c>
      <c r="N968" s="668"/>
      <c r="O968" s="668"/>
      <c r="P968" s="681"/>
      <c r="Q968" s="669"/>
    </row>
    <row r="969" spans="1:17" ht="14.4" customHeight="1" x14ac:dyDescent="0.3">
      <c r="A969" s="664" t="s">
        <v>548</v>
      </c>
      <c r="B969" s="665" t="s">
        <v>6833</v>
      </c>
      <c r="C969" s="665" t="s">
        <v>5542</v>
      </c>
      <c r="D969" s="665" t="s">
        <v>6148</v>
      </c>
      <c r="E969" s="665" t="s">
        <v>6149</v>
      </c>
      <c r="F969" s="668">
        <v>1</v>
      </c>
      <c r="G969" s="668">
        <v>8704.42</v>
      </c>
      <c r="H969" s="668">
        <v>1</v>
      </c>
      <c r="I969" s="668">
        <v>8704.42</v>
      </c>
      <c r="J969" s="668"/>
      <c r="K969" s="668"/>
      <c r="L969" s="668"/>
      <c r="M969" s="668"/>
      <c r="N969" s="668"/>
      <c r="O969" s="668"/>
      <c r="P969" s="681"/>
      <c r="Q969" s="669"/>
    </row>
    <row r="970" spans="1:17" ht="14.4" customHeight="1" x14ac:dyDescent="0.3">
      <c r="A970" s="664" t="s">
        <v>548</v>
      </c>
      <c r="B970" s="665" t="s">
        <v>6833</v>
      </c>
      <c r="C970" s="665" t="s">
        <v>5542</v>
      </c>
      <c r="D970" s="665" t="s">
        <v>6150</v>
      </c>
      <c r="E970" s="665" t="s">
        <v>6149</v>
      </c>
      <c r="F970" s="668">
        <v>1</v>
      </c>
      <c r="G970" s="668">
        <v>9397.75</v>
      </c>
      <c r="H970" s="668">
        <v>1</v>
      </c>
      <c r="I970" s="668">
        <v>9397.75</v>
      </c>
      <c r="J970" s="668">
        <v>1</v>
      </c>
      <c r="K970" s="668">
        <v>9397.75</v>
      </c>
      <c r="L970" s="668">
        <v>1</v>
      </c>
      <c r="M970" s="668">
        <v>9397.75</v>
      </c>
      <c r="N970" s="668"/>
      <c r="O970" s="668"/>
      <c r="P970" s="681"/>
      <c r="Q970" s="669"/>
    </row>
    <row r="971" spans="1:17" ht="14.4" customHeight="1" x14ac:dyDescent="0.3">
      <c r="A971" s="664" t="s">
        <v>548</v>
      </c>
      <c r="B971" s="665" t="s">
        <v>6833</v>
      </c>
      <c r="C971" s="665" t="s">
        <v>5542</v>
      </c>
      <c r="D971" s="665" t="s">
        <v>6151</v>
      </c>
      <c r="E971" s="665" t="s">
        <v>6152</v>
      </c>
      <c r="F971" s="668">
        <v>1</v>
      </c>
      <c r="G971" s="668">
        <v>1664.4</v>
      </c>
      <c r="H971" s="668">
        <v>1</v>
      </c>
      <c r="I971" s="668">
        <v>1664.4</v>
      </c>
      <c r="J971" s="668">
        <v>1</v>
      </c>
      <c r="K971" s="668">
        <v>1664.4</v>
      </c>
      <c r="L971" s="668">
        <v>1</v>
      </c>
      <c r="M971" s="668">
        <v>1664.4</v>
      </c>
      <c r="N971" s="668"/>
      <c r="O971" s="668"/>
      <c r="P971" s="681"/>
      <c r="Q971" s="669"/>
    </row>
    <row r="972" spans="1:17" ht="14.4" customHeight="1" x14ac:dyDescent="0.3">
      <c r="A972" s="664" t="s">
        <v>548</v>
      </c>
      <c r="B972" s="665" t="s">
        <v>6833</v>
      </c>
      <c r="C972" s="665" t="s">
        <v>5542</v>
      </c>
      <c r="D972" s="665" t="s">
        <v>6161</v>
      </c>
      <c r="E972" s="665" t="s">
        <v>6162</v>
      </c>
      <c r="F972" s="668">
        <v>2</v>
      </c>
      <c r="G972" s="668">
        <v>21558.44</v>
      </c>
      <c r="H972" s="668">
        <v>1</v>
      </c>
      <c r="I972" s="668">
        <v>10779.22</v>
      </c>
      <c r="J972" s="668">
        <v>3</v>
      </c>
      <c r="K972" s="668">
        <v>32337.659999999996</v>
      </c>
      <c r="L972" s="668">
        <v>1.5</v>
      </c>
      <c r="M972" s="668">
        <v>10779.22</v>
      </c>
      <c r="N972" s="668">
        <v>2</v>
      </c>
      <c r="O972" s="668">
        <v>21558.44</v>
      </c>
      <c r="P972" s="681">
        <v>1</v>
      </c>
      <c r="Q972" s="669">
        <v>10779.22</v>
      </c>
    </row>
    <row r="973" spans="1:17" ht="14.4" customHeight="1" x14ac:dyDescent="0.3">
      <c r="A973" s="664" t="s">
        <v>548</v>
      </c>
      <c r="B973" s="665" t="s">
        <v>6833</v>
      </c>
      <c r="C973" s="665" t="s">
        <v>5542</v>
      </c>
      <c r="D973" s="665" t="s">
        <v>6879</v>
      </c>
      <c r="E973" s="665" t="s">
        <v>6880</v>
      </c>
      <c r="F973" s="668"/>
      <c r="G973" s="668"/>
      <c r="H973" s="668"/>
      <c r="I973" s="668"/>
      <c r="J973" s="668"/>
      <c r="K973" s="668"/>
      <c r="L973" s="668"/>
      <c r="M973" s="668"/>
      <c r="N973" s="668">
        <v>1</v>
      </c>
      <c r="O973" s="668">
        <v>9112.75</v>
      </c>
      <c r="P973" s="681"/>
      <c r="Q973" s="669">
        <v>9112.75</v>
      </c>
    </row>
    <row r="974" spans="1:17" ht="14.4" customHeight="1" x14ac:dyDescent="0.3">
      <c r="A974" s="664" t="s">
        <v>548</v>
      </c>
      <c r="B974" s="665" t="s">
        <v>6833</v>
      </c>
      <c r="C974" s="665" t="s">
        <v>5542</v>
      </c>
      <c r="D974" s="665" t="s">
        <v>6163</v>
      </c>
      <c r="E974" s="665" t="s">
        <v>6164</v>
      </c>
      <c r="F974" s="668">
        <v>6</v>
      </c>
      <c r="G974" s="668">
        <v>7349.88</v>
      </c>
      <c r="H974" s="668">
        <v>1</v>
      </c>
      <c r="I974" s="668">
        <v>1224.98</v>
      </c>
      <c r="J974" s="668">
        <v>7</v>
      </c>
      <c r="K974" s="668">
        <v>8574.86</v>
      </c>
      <c r="L974" s="668">
        <v>1.1666666666666667</v>
      </c>
      <c r="M974" s="668">
        <v>1224.98</v>
      </c>
      <c r="N974" s="668">
        <v>8</v>
      </c>
      <c r="O974" s="668">
        <v>9799.84</v>
      </c>
      <c r="P974" s="681">
        <v>1.3333333333333333</v>
      </c>
      <c r="Q974" s="669">
        <v>1224.98</v>
      </c>
    </row>
    <row r="975" spans="1:17" ht="14.4" customHeight="1" x14ac:dyDescent="0.3">
      <c r="A975" s="664" t="s">
        <v>548</v>
      </c>
      <c r="B975" s="665" t="s">
        <v>6833</v>
      </c>
      <c r="C975" s="665" t="s">
        <v>5542</v>
      </c>
      <c r="D975" s="665" t="s">
        <v>6165</v>
      </c>
      <c r="E975" s="665" t="s">
        <v>6164</v>
      </c>
      <c r="F975" s="668">
        <v>6</v>
      </c>
      <c r="G975" s="668">
        <v>11410.38</v>
      </c>
      <c r="H975" s="668">
        <v>1</v>
      </c>
      <c r="I975" s="668">
        <v>1901.7299999999998</v>
      </c>
      <c r="J975" s="668">
        <v>6</v>
      </c>
      <c r="K975" s="668">
        <v>11410.380000000001</v>
      </c>
      <c r="L975" s="668">
        <v>1.0000000000000002</v>
      </c>
      <c r="M975" s="668">
        <v>1901.7300000000002</v>
      </c>
      <c r="N975" s="668">
        <v>7</v>
      </c>
      <c r="O975" s="668">
        <v>13312.11</v>
      </c>
      <c r="P975" s="681">
        <v>1.1666666666666667</v>
      </c>
      <c r="Q975" s="669">
        <v>1901.73</v>
      </c>
    </row>
    <row r="976" spans="1:17" ht="14.4" customHeight="1" x14ac:dyDescent="0.3">
      <c r="A976" s="664" t="s">
        <v>548</v>
      </c>
      <c r="B976" s="665" t="s">
        <v>6833</v>
      </c>
      <c r="C976" s="665" t="s">
        <v>5542</v>
      </c>
      <c r="D976" s="665" t="s">
        <v>6166</v>
      </c>
      <c r="E976" s="665" t="s">
        <v>6167</v>
      </c>
      <c r="F976" s="668">
        <v>7</v>
      </c>
      <c r="G976" s="668">
        <v>7266</v>
      </c>
      <c r="H976" s="668">
        <v>1</v>
      </c>
      <c r="I976" s="668">
        <v>1038</v>
      </c>
      <c r="J976" s="668"/>
      <c r="K976" s="668"/>
      <c r="L976" s="668"/>
      <c r="M976" s="668"/>
      <c r="N976" s="668"/>
      <c r="O976" s="668"/>
      <c r="P976" s="681"/>
      <c r="Q976" s="669"/>
    </row>
    <row r="977" spans="1:17" ht="14.4" customHeight="1" x14ac:dyDescent="0.3">
      <c r="A977" s="664" t="s">
        <v>548</v>
      </c>
      <c r="B977" s="665" t="s">
        <v>6833</v>
      </c>
      <c r="C977" s="665" t="s">
        <v>5542</v>
      </c>
      <c r="D977" s="665" t="s">
        <v>6168</v>
      </c>
      <c r="E977" s="665" t="s">
        <v>6169</v>
      </c>
      <c r="F977" s="668">
        <v>18</v>
      </c>
      <c r="G977" s="668">
        <v>23616</v>
      </c>
      <c r="H977" s="668">
        <v>1</v>
      </c>
      <c r="I977" s="668">
        <v>1312</v>
      </c>
      <c r="J977" s="668"/>
      <c r="K977" s="668"/>
      <c r="L977" s="668"/>
      <c r="M977" s="668"/>
      <c r="N977" s="668"/>
      <c r="O977" s="668"/>
      <c r="P977" s="681"/>
      <c r="Q977" s="669"/>
    </row>
    <row r="978" spans="1:17" ht="14.4" customHeight="1" x14ac:dyDescent="0.3">
      <c r="A978" s="664" t="s">
        <v>548</v>
      </c>
      <c r="B978" s="665" t="s">
        <v>6833</v>
      </c>
      <c r="C978" s="665" t="s">
        <v>5542</v>
      </c>
      <c r="D978" s="665" t="s">
        <v>6170</v>
      </c>
      <c r="E978" s="665" t="s">
        <v>6171</v>
      </c>
      <c r="F978" s="668">
        <v>11</v>
      </c>
      <c r="G978" s="668">
        <v>17160</v>
      </c>
      <c r="H978" s="668">
        <v>1</v>
      </c>
      <c r="I978" s="668">
        <v>1560</v>
      </c>
      <c r="J978" s="668"/>
      <c r="K978" s="668"/>
      <c r="L978" s="668"/>
      <c r="M978" s="668"/>
      <c r="N978" s="668"/>
      <c r="O978" s="668"/>
      <c r="P978" s="681"/>
      <c r="Q978" s="669"/>
    </row>
    <row r="979" spans="1:17" ht="14.4" customHeight="1" x14ac:dyDescent="0.3">
      <c r="A979" s="664" t="s">
        <v>548</v>
      </c>
      <c r="B979" s="665" t="s">
        <v>6833</v>
      </c>
      <c r="C979" s="665" t="s">
        <v>5542</v>
      </c>
      <c r="D979" s="665" t="s">
        <v>6881</v>
      </c>
      <c r="E979" s="665" t="s">
        <v>6882</v>
      </c>
      <c r="F979" s="668"/>
      <c r="G979" s="668"/>
      <c r="H979" s="668"/>
      <c r="I979" s="668"/>
      <c r="J979" s="668">
        <v>2</v>
      </c>
      <c r="K979" s="668">
        <v>5594.3</v>
      </c>
      <c r="L979" s="668"/>
      <c r="M979" s="668">
        <v>2797.15</v>
      </c>
      <c r="N979" s="668">
        <v>2</v>
      </c>
      <c r="O979" s="668">
        <v>5594.3</v>
      </c>
      <c r="P979" s="681"/>
      <c r="Q979" s="669">
        <v>2797.15</v>
      </c>
    </row>
    <row r="980" spans="1:17" ht="14.4" customHeight="1" x14ac:dyDescent="0.3">
      <c r="A980" s="664" t="s">
        <v>548</v>
      </c>
      <c r="B980" s="665" t="s">
        <v>6833</v>
      </c>
      <c r="C980" s="665" t="s">
        <v>5542</v>
      </c>
      <c r="D980" s="665" t="s">
        <v>6179</v>
      </c>
      <c r="E980" s="665" t="s">
        <v>6180</v>
      </c>
      <c r="F980" s="668"/>
      <c r="G980" s="668"/>
      <c r="H980" s="668"/>
      <c r="I980" s="668"/>
      <c r="J980" s="668">
        <v>1</v>
      </c>
      <c r="K980" s="668">
        <v>3278.02</v>
      </c>
      <c r="L980" s="668"/>
      <c r="M980" s="668">
        <v>3278.02</v>
      </c>
      <c r="N980" s="668">
        <v>2</v>
      </c>
      <c r="O980" s="668">
        <v>6556.04</v>
      </c>
      <c r="P980" s="681"/>
      <c r="Q980" s="669">
        <v>3278.02</v>
      </c>
    </row>
    <row r="981" spans="1:17" ht="14.4" customHeight="1" x14ac:dyDescent="0.3">
      <c r="A981" s="664" t="s">
        <v>548</v>
      </c>
      <c r="B981" s="665" t="s">
        <v>6833</v>
      </c>
      <c r="C981" s="665" t="s">
        <v>5542</v>
      </c>
      <c r="D981" s="665" t="s">
        <v>6181</v>
      </c>
      <c r="E981" s="665" t="s">
        <v>6182</v>
      </c>
      <c r="F981" s="668"/>
      <c r="G981" s="668"/>
      <c r="H981" s="668"/>
      <c r="I981" s="668"/>
      <c r="J981" s="668">
        <v>1</v>
      </c>
      <c r="K981" s="668">
        <v>6968.51</v>
      </c>
      <c r="L981" s="668"/>
      <c r="M981" s="668">
        <v>6968.51</v>
      </c>
      <c r="N981" s="668">
        <v>5</v>
      </c>
      <c r="O981" s="668">
        <v>34842.550000000003</v>
      </c>
      <c r="P981" s="681"/>
      <c r="Q981" s="669">
        <v>6968.51</v>
      </c>
    </row>
    <row r="982" spans="1:17" ht="14.4" customHeight="1" x14ac:dyDescent="0.3">
      <c r="A982" s="664" t="s">
        <v>548</v>
      </c>
      <c r="B982" s="665" t="s">
        <v>6833</v>
      </c>
      <c r="C982" s="665" t="s">
        <v>5542</v>
      </c>
      <c r="D982" s="665" t="s">
        <v>6183</v>
      </c>
      <c r="E982" s="665" t="s">
        <v>6182</v>
      </c>
      <c r="F982" s="668"/>
      <c r="G982" s="668"/>
      <c r="H982" s="668"/>
      <c r="I982" s="668"/>
      <c r="J982" s="668"/>
      <c r="K982" s="668"/>
      <c r="L982" s="668"/>
      <c r="M982" s="668"/>
      <c r="N982" s="668">
        <v>1</v>
      </c>
      <c r="O982" s="668">
        <v>8342.73</v>
      </c>
      <c r="P982" s="681"/>
      <c r="Q982" s="669">
        <v>8342.73</v>
      </c>
    </row>
    <row r="983" spans="1:17" ht="14.4" customHeight="1" x14ac:dyDescent="0.3">
      <c r="A983" s="664" t="s">
        <v>548</v>
      </c>
      <c r="B983" s="665" t="s">
        <v>6833</v>
      </c>
      <c r="C983" s="665" t="s">
        <v>5542</v>
      </c>
      <c r="D983" s="665" t="s">
        <v>6188</v>
      </c>
      <c r="E983" s="665" t="s">
        <v>6187</v>
      </c>
      <c r="F983" s="668"/>
      <c r="G983" s="668"/>
      <c r="H983" s="668"/>
      <c r="I983" s="668"/>
      <c r="J983" s="668"/>
      <c r="K983" s="668"/>
      <c r="L983" s="668"/>
      <c r="M983" s="668"/>
      <c r="N983" s="668">
        <v>1</v>
      </c>
      <c r="O983" s="668">
        <v>10320.11</v>
      </c>
      <c r="P983" s="681"/>
      <c r="Q983" s="669">
        <v>10320.11</v>
      </c>
    </row>
    <row r="984" spans="1:17" ht="14.4" customHeight="1" x14ac:dyDescent="0.3">
      <c r="A984" s="664" t="s">
        <v>548</v>
      </c>
      <c r="B984" s="665" t="s">
        <v>6833</v>
      </c>
      <c r="C984" s="665" t="s">
        <v>5542</v>
      </c>
      <c r="D984" s="665" t="s">
        <v>5737</v>
      </c>
      <c r="E984" s="665" t="s">
        <v>5738</v>
      </c>
      <c r="F984" s="668"/>
      <c r="G984" s="668"/>
      <c r="H984" s="668"/>
      <c r="I984" s="668"/>
      <c r="J984" s="668"/>
      <c r="K984" s="668"/>
      <c r="L984" s="668"/>
      <c r="M984" s="668"/>
      <c r="N984" s="668">
        <v>2</v>
      </c>
      <c r="O984" s="668">
        <v>19473.28</v>
      </c>
      <c r="P984" s="681"/>
      <c r="Q984" s="669">
        <v>9736.64</v>
      </c>
    </row>
    <row r="985" spans="1:17" ht="14.4" customHeight="1" x14ac:dyDescent="0.3">
      <c r="A985" s="664" t="s">
        <v>548</v>
      </c>
      <c r="B985" s="665" t="s">
        <v>6833</v>
      </c>
      <c r="C985" s="665" t="s">
        <v>5542</v>
      </c>
      <c r="D985" s="665" t="s">
        <v>6189</v>
      </c>
      <c r="E985" s="665" t="s">
        <v>6190</v>
      </c>
      <c r="F985" s="668"/>
      <c r="G985" s="668"/>
      <c r="H985" s="668"/>
      <c r="I985" s="668"/>
      <c r="J985" s="668"/>
      <c r="K985" s="668"/>
      <c r="L985" s="668"/>
      <c r="M985" s="668"/>
      <c r="N985" s="668">
        <v>1</v>
      </c>
      <c r="O985" s="668">
        <v>10257.93</v>
      </c>
      <c r="P985" s="681"/>
      <c r="Q985" s="669">
        <v>10257.93</v>
      </c>
    </row>
    <row r="986" spans="1:17" ht="14.4" customHeight="1" x14ac:dyDescent="0.3">
      <c r="A986" s="664" t="s">
        <v>548</v>
      </c>
      <c r="B986" s="665" t="s">
        <v>6833</v>
      </c>
      <c r="C986" s="665" t="s">
        <v>5542</v>
      </c>
      <c r="D986" s="665" t="s">
        <v>6199</v>
      </c>
      <c r="E986" s="665" t="s">
        <v>6200</v>
      </c>
      <c r="F986" s="668">
        <v>1</v>
      </c>
      <c r="G986" s="668">
        <v>1190.78</v>
      </c>
      <c r="H986" s="668">
        <v>1</v>
      </c>
      <c r="I986" s="668">
        <v>1190.78</v>
      </c>
      <c r="J986" s="668"/>
      <c r="K986" s="668"/>
      <c r="L986" s="668"/>
      <c r="M986" s="668"/>
      <c r="N986" s="668">
        <v>3</v>
      </c>
      <c r="O986" s="668">
        <v>3572.34</v>
      </c>
      <c r="P986" s="681">
        <v>3</v>
      </c>
      <c r="Q986" s="669">
        <v>1190.78</v>
      </c>
    </row>
    <row r="987" spans="1:17" ht="14.4" customHeight="1" x14ac:dyDescent="0.3">
      <c r="A987" s="664" t="s">
        <v>548</v>
      </c>
      <c r="B987" s="665" t="s">
        <v>6833</v>
      </c>
      <c r="C987" s="665" t="s">
        <v>5542</v>
      </c>
      <c r="D987" s="665" t="s">
        <v>6201</v>
      </c>
      <c r="E987" s="665" t="s">
        <v>6200</v>
      </c>
      <c r="F987" s="668">
        <v>1</v>
      </c>
      <c r="G987" s="668">
        <v>1226.02</v>
      </c>
      <c r="H987" s="668">
        <v>1</v>
      </c>
      <c r="I987" s="668">
        <v>1226.02</v>
      </c>
      <c r="J987" s="668"/>
      <c r="K987" s="668"/>
      <c r="L987" s="668"/>
      <c r="M987" s="668"/>
      <c r="N987" s="668">
        <v>9</v>
      </c>
      <c r="O987" s="668">
        <v>11034.18</v>
      </c>
      <c r="P987" s="681">
        <v>9</v>
      </c>
      <c r="Q987" s="669">
        <v>1226.02</v>
      </c>
    </row>
    <row r="988" spans="1:17" ht="14.4" customHeight="1" x14ac:dyDescent="0.3">
      <c r="A988" s="664" t="s">
        <v>548</v>
      </c>
      <c r="B988" s="665" t="s">
        <v>6833</v>
      </c>
      <c r="C988" s="665" t="s">
        <v>5542</v>
      </c>
      <c r="D988" s="665" t="s">
        <v>6202</v>
      </c>
      <c r="E988" s="665" t="s">
        <v>6200</v>
      </c>
      <c r="F988" s="668"/>
      <c r="G988" s="668"/>
      <c r="H988" s="668"/>
      <c r="I988" s="668"/>
      <c r="J988" s="668"/>
      <c r="K988" s="668"/>
      <c r="L988" s="668"/>
      <c r="M988" s="668"/>
      <c r="N988" s="668">
        <v>3</v>
      </c>
      <c r="O988" s="668">
        <v>3771.33</v>
      </c>
      <c r="P988" s="681"/>
      <c r="Q988" s="669">
        <v>1257.1099999999999</v>
      </c>
    </row>
    <row r="989" spans="1:17" ht="14.4" customHeight="1" x14ac:dyDescent="0.3">
      <c r="A989" s="664" t="s">
        <v>548</v>
      </c>
      <c r="B989" s="665" t="s">
        <v>6833</v>
      </c>
      <c r="C989" s="665" t="s">
        <v>5542</v>
      </c>
      <c r="D989" s="665" t="s">
        <v>6203</v>
      </c>
      <c r="E989" s="665" t="s">
        <v>6204</v>
      </c>
      <c r="F989" s="668"/>
      <c r="G989" s="668"/>
      <c r="H989" s="668"/>
      <c r="I989" s="668"/>
      <c r="J989" s="668"/>
      <c r="K989" s="668"/>
      <c r="L989" s="668"/>
      <c r="M989" s="668"/>
      <c r="N989" s="668">
        <v>2</v>
      </c>
      <c r="O989" s="668">
        <v>1662.12</v>
      </c>
      <c r="P989" s="681"/>
      <c r="Q989" s="669">
        <v>831.06</v>
      </c>
    </row>
    <row r="990" spans="1:17" ht="14.4" customHeight="1" x14ac:dyDescent="0.3">
      <c r="A990" s="664" t="s">
        <v>548</v>
      </c>
      <c r="B990" s="665" t="s">
        <v>6833</v>
      </c>
      <c r="C990" s="665" t="s">
        <v>5542</v>
      </c>
      <c r="D990" s="665" t="s">
        <v>6209</v>
      </c>
      <c r="E990" s="665" t="s">
        <v>6207</v>
      </c>
      <c r="F990" s="668"/>
      <c r="G990" s="668"/>
      <c r="H990" s="668"/>
      <c r="I990" s="668"/>
      <c r="J990" s="668">
        <v>1</v>
      </c>
      <c r="K990" s="668">
        <v>11236.25</v>
      </c>
      <c r="L990" s="668"/>
      <c r="M990" s="668">
        <v>11236.25</v>
      </c>
      <c r="N990" s="668"/>
      <c r="O990" s="668"/>
      <c r="P990" s="681"/>
      <c r="Q990" s="669"/>
    </row>
    <row r="991" spans="1:17" ht="14.4" customHeight="1" x14ac:dyDescent="0.3">
      <c r="A991" s="664" t="s">
        <v>548</v>
      </c>
      <c r="B991" s="665" t="s">
        <v>6833</v>
      </c>
      <c r="C991" s="665" t="s">
        <v>5542</v>
      </c>
      <c r="D991" s="665" t="s">
        <v>6214</v>
      </c>
      <c r="E991" s="665" t="s">
        <v>6213</v>
      </c>
      <c r="F991" s="668">
        <v>1</v>
      </c>
      <c r="G991" s="668">
        <v>11132.62</v>
      </c>
      <c r="H991" s="668">
        <v>1</v>
      </c>
      <c r="I991" s="668">
        <v>11132.62</v>
      </c>
      <c r="J991" s="668"/>
      <c r="K991" s="668"/>
      <c r="L991" s="668"/>
      <c r="M991" s="668"/>
      <c r="N991" s="668"/>
      <c r="O991" s="668"/>
      <c r="P991" s="681"/>
      <c r="Q991" s="669"/>
    </row>
    <row r="992" spans="1:17" ht="14.4" customHeight="1" x14ac:dyDescent="0.3">
      <c r="A992" s="664" t="s">
        <v>548</v>
      </c>
      <c r="B992" s="665" t="s">
        <v>6833</v>
      </c>
      <c r="C992" s="665" t="s">
        <v>5542</v>
      </c>
      <c r="D992" s="665" t="s">
        <v>6217</v>
      </c>
      <c r="E992" s="665" t="s">
        <v>6218</v>
      </c>
      <c r="F992" s="668">
        <v>1</v>
      </c>
      <c r="G992" s="668">
        <v>11571</v>
      </c>
      <c r="H992" s="668">
        <v>1</v>
      </c>
      <c r="I992" s="668">
        <v>11571</v>
      </c>
      <c r="J992" s="668"/>
      <c r="K992" s="668"/>
      <c r="L992" s="668"/>
      <c r="M992" s="668"/>
      <c r="N992" s="668">
        <v>7</v>
      </c>
      <c r="O992" s="668">
        <v>80997</v>
      </c>
      <c r="P992" s="681">
        <v>7</v>
      </c>
      <c r="Q992" s="669">
        <v>11571</v>
      </c>
    </row>
    <row r="993" spans="1:17" ht="14.4" customHeight="1" x14ac:dyDescent="0.3">
      <c r="A993" s="664" t="s">
        <v>548</v>
      </c>
      <c r="B993" s="665" t="s">
        <v>6833</v>
      </c>
      <c r="C993" s="665" t="s">
        <v>5542</v>
      </c>
      <c r="D993" s="665" t="s">
        <v>6219</v>
      </c>
      <c r="E993" s="665" t="s">
        <v>5732</v>
      </c>
      <c r="F993" s="668">
        <v>4</v>
      </c>
      <c r="G993" s="668">
        <v>5438.84</v>
      </c>
      <c r="H993" s="668">
        <v>1</v>
      </c>
      <c r="I993" s="668">
        <v>1359.71</v>
      </c>
      <c r="J993" s="668">
        <v>1</v>
      </c>
      <c r="K993" s="668">
        <v>1359.71</v>
      </c>
      <c r="L993" s="668">
        <v>0.25</v>
      </c>
      <c r="M993" s="668">
        <v>1359.71</v>
      </c>
      <c r="N993" s="668">
        <v>21</v>
      </c>
      <c r="O993" s="668">
        <v>28553.91</v>
      </c>
      <c r="P993" s="681">
        <v>5.25</v>
      </c>
      <c r="Q993" s="669">
        <v>1359.71</v>
      </c>
    </row>
    <row r="994" spans="1:17" ht="14.4" customHeight="1" x14ac:dyDescent="0.3">
      <c r="A994" s="664" t="s">
        <v>548</v>
      </c>
      <c r="B994" s="665" t="s">
        <v>6833</v>
      </c>
      <c r="C994" s="665" t="s">
        <v>5542</v>
      </c>
      <c r="D994" s="665" t="s">
        <v>6220</v>
      </c>
      <c r="E994" s="665" t="s">
        <v>6221</v>
      </c>
      <c r="F994" s="668"/>
      <c r="G994" s="668"/>
      <c r="H994" s="668"/>
      <c r="I994" s="668"/>
      <c r="J994" s="668"/>
      <c r="K994" s="668"/>
      <c r="L994" s="668"/>
      <c r="M994" s="668"/>
      <c r="N994" s="668">
        <v>3</v>
      </c>
      <c r="O994" s="668">
        <v>4271.88</v>
      </c>
      <c r="P994" s="681"/>
      <c r="Q994" s="669">
        <v>1423.96</v>
      </c>
    </row>
    <row r="995" spans="1:17" ht="14.4" customHeight="1" x14ac:dyDescent="0.3">
      <c r="A995" s="664" t="s">
        <v>548</v>
      </c>
      <c r="B995" s="665" t="s">
        <v>6833</v>
      </c>
      <c r="C995" s="665" t="s">
        <v>5542</v>
      </c>
      <c r="D995" s="665" t="s">
        <v>6222</v>
      </c>
      <c r="E995" s="665" t="s">
        <v>6223</v>
      </c>
      <c r="F995" s="668">
        <v>2</v>
      </c>
      <c r="G995" s="668">
        <v>437.34</v>
      </c>
      <c r="H995" s="668">
        <v>1</v>
      </c>
      <c r="I995" s="668">
        <v>218.67</v>
      </c>
      <c r="J995" s="668">
        <v>2</v>
      </c>
      <c r="K995" s="668">
        <v>437.34</v>
      </c>
      <c r="L995" s="668">
        <v>1</v>
      </c>
      <c r="M995" s="668">
        <v>218.67</v>
      </c>
      <c r="N995" s="668">
        <v>9</v>
      </c>
      <c r="O995" s="668">
        <v>1968.03</v>
      </c>
      <c r="P995" s="681">
        <v>4.5</v>
      </c>
      <c r="Q995" s="669">
        <v>218.67</v>
      </c>
    </row>
    <row r="996" spans="1:17" ht="14.4" customHeight="1" x14ac:dyDescent="0.3">
      <c r="A996" s="664" t="s">
        <v>548</v>
      </c>
      <c r="B996" s="665" t="s">
        <v>6833</v>
      </c>
      <c r="C996" s="665" t="s">
        <v>5542</v>
      </c>
      <c r="D996" s="665" t="s">
        <v>6224</v>
      </c>
      <c r="E996" s="665" t="s">
        <v>6225</v>
      </c>
      <c r="F996" s="668"/>
      <c r="G996" s="668"/>
      <c r="H996" s="668"/>
      <c r="I996" s="668"/>
      <c r="J996" s="668"/>
      <c r="K996" s="668"/>
      <c r="L996" s="668"/>
      <c r="M996" s="668"/>
      <c r="N996" s="668">
        <v>2</v>
      </c>
      <c r="O996" s="668">
        <v>479.62</v>
      </c>
      <c r="P996" s="681"/>
      <c r="Q996" s="669">
        <v>239.81</v>
      </c>
    </row>
    <row r="997" spans="1:17" ht="14.4" customHeight="1" x14ac:dyDescent="0.3">
      <c r="A997" s="664" t="s">
        <v>548</v>
      </c>
      <c r="B997" s="665" t="s">
        <v>6833</v>
      </c>
      <c r="C997" s="665" t="s">
        <v>5542</v>
      </c>
      <c r="D997" s="665" t="s">
        <v>6226</v>
      </c>
      <c r="E997" s="665" t="s">
        <v>6227</v>
      </c>
      <c r="F997" s="668">
        <v>2</v>
      </c>
      <c r="G997" s="668">
        <v>3529.86</v>
      </c>
      <c r="H997" s="668">
        <v>1</v>
      </c>
      <c r="I997" s="668">
        <v>1764.93</v>
      </c>
      <c r="J997" s="668"/>
      <c r="K997" s="668"/>
      <c r="L997" s="668"/>
      <c r="M997" s="668"/>
      <c r="N997" s="668">
        <v>1</v>
      </c>
      <c r="O997" s="668">
        <v>1764.93</v>
      </c>
      <c r="P997" s="681">
        <v>0.5</v>
      </c>
      <c r="Q997" s="669">
        <v>1764.93</v>
      </c>
    </row>
    <row r="998" spans="1:17" ht="14.4" customHeight="1" x14ac:dyDescent="0.3">
      <c r="A998" s="664" t="s">
        <v>548</v>
      </c>
      <c r="B998" s="665" t="s">
        <v>6833</v>
      </c>
      <c r="C998" s="665" t="s">
        <v>5542</v>
      </c>
      <c r="D998" s="665" t="s">
        <v>6228</v>
      </c>
      <c r="E998" s="665" t="s">
        <v>6227</v>
      </c>
      <c r="F998" s="668"/>
      <c r="G998" s="668"/>
      <c r="H998" s="668"/>
      <c r="I998" s="668"/>
      <c r="J998" s="668"/>
      <c r="K998" s="668"/>
      <c r="L998" s="668"/>
      <c r="M998" s="668"/>
      <c r="N998" s="668">
        <v>12</v>
      </c>
      <c r="O998" s="668">
        <v>21401.759999999998</v>
      </c>
      <c r="P998" s="681"/>
      <c r="Q998" s="669">
        <v>1783.4799999999998</v>
      </c>
    </row>
    <row r="999" spans="1:17" ht="14.4" customHeight="1" x14ac:dyDescent="0.3">
      <c r="A999" s="664" t="s">
        <v>548</v>
      </c>
      <c r="B999" s="665" t="s">
        <v>6833</v>
      </c>
      <c r="C999" s="665" t="s">
        <v>5542</v>
      </c>
      <c r="D999" s="665" t="s">
        <v>6229</v>
      </c>
      <c r="E999" s="665" t="s">
        <v>6225</v>
      </c>
      <c r="F999" s="668"/>
      <c r="G999" s="668"/>
      <c r="H999" s="668"/>
      <c r="I999" s="668"/>
      <c r="J999" s="668"/>
      <c r="K999" s="668"/>
      <c r="L999" s="668"/>
      <c r="M999" s="668"/>
      <c r="N999" s="668">
        <v>1</v>
      </c>
      <c r="O999" s="668">
        <v>239.4</v>
      </c>
      <c r="P999" s="681"/>
      <c r="Q999" s="669">
        <v>239.4</v>
      </c>
    </row>
    <row r="1000" spans="1:17" ht="14.4" customHeight="1" x14ac:dyDescent="0.3">
      <c r="A1000" s="664" t="s">
        <v>548</v>
      </c>
      <c r="B1000" s="665" t="s">
        <v>6833</v>
      </c>
      <c r="C1000" s="665" t="s">
        <v>5542</v>
      </c>
      <c r="D1000" s="665" t="s">
        <v>6883</v>
      </c>
      <c r="E1000" s="665" t="s">
        <v>6884</v>
      </c>
      <c r="F1000" s="668">
        <v>8</v>
      </c>
      <c r="G1000" s="668">
        <v>90704</v>
      </c>
      <c r="H1000" s="668">
        <v>1</v>
      </c>
      <c r="I1000" s="668">
        <v>11338</v>
      </c>
      <c r="J1000" s="668">
        <v>10</v>
      </c>
      <c r="K1000" s="668">
        <v>113380</v>
      </c>
      <c r="L1000" s="668">
        <v>1.25</v>
      </c>
      <c r="M1000" s="668">
        <v>11338</v>
      </c>
      <c r="N1000" s="668">
        <v>17</v>
      </c>
      <c r="O1000" s="668">
        <v>192746</v>
      </c>
      <c r="P1000" s="681">
        <v>2.125</v>
      </c>
      <c r="Q1000" s="669">
        <v>11338</v>
      </c>
    </row>
    <row r="1001" spans="1:17" ht="14.4" customHeight="1" x14ac:dyDescent="0.3">
      <c r="A1001" s="664" t="s">
        <v>548</v>
      </c>
      <c r="B1001" s="665" t="s">
        <v>6833</v>
      </c>
      <c r="C1001" s="665" t="s">
        <v>5542</v>
      </c>
      <c r="D1001" s="665" t="s">
        <v>6232</v>
      </c>
      <c r="E1001" s="665" t="s">
        <v>6233</v>
      </c>
      <c r="F1001" s="668">
        <v>5</v>
      </c>
      <c r="G1001" s="668">
        <v>13535</v>
      </c>
      <c r="H1001" s="668">
        <v>1</v>
      </c>
      <c r="I1001" s="668">
        <v>2707</v>
      </c>
      <c r="J1001" s="668">
        <v>2</v>
      </c>
      <c r="K1001" s="668">
        <v>5414</v>
      </c>
      <c r="L1001" s="668">
        <v>0.4</v>
      </c>
      <c r="M1001" s="668">
        <v>2707</v>
      </c>
      <c r="N1001" s="668">
        <v>4</v>
      </c>
      <c r="O1001" s="668">
        <v>10828</v>
      </c>
      <c r="P1001" s="681">
        <v>0.8</v>
      </c>
      <c r="Q1001" s="669">
        <v>2707</v>
      </c>
    </row>
    <row r="1002" spans="1:17" ht="14.4" customHeight="1" x14ac:dyDescent="0.3">
      <c r="A1002" s="664" t="s">
        <v>548</v>
      </c>
      <c r="B1002" s="665" t="s">
        <v>6833</v>
      </c>
      <c r="C1002" s="665" t="s">
        <v>5542</v>
      </c>
      <c r="D1002" s="665" t="s">
        <v>6234</v>
      </c>
      <c r="E1002" s="665" t="s">
        <v>6235</v>
      </c>
      <c r="F1002" s="668">
        <v>9</v>
      </c>
      <c r="G1002" s="668">
        <v>41472</v>
      </c>
      <c r="H1002" s="668">
        <v>1</v>
      </c>
      <c r="I1002" s="668">
        <v>4608</v>
      </c>
      <c r="J1002" s="668">
        <v>10</v>
      </c>
      <c r="K1002" s="668">
        <v>46080</v>
      </c>
      <c r="L1002" s="668">
        <v>1.1111111111111112</v>
      </c>
      <c r="M1002" s="668">
        <v>4608</v>
      </c>
      <c r="N1002" s="668">
        <v>19</v>
      </c>
      <c r="O1002" s="668">
        <v>87552</v>
      </c>
      <c r="P1002" s="681">
        <v>2.1111111111111112</v>
      </c>
      <c r="Q1002" s="669">
        <v>4608</v>
      </c>
    </row>
    <row r="1003" spans="1:17" ht="14.4" customHeight="1" x14ac:dyDescent="0.3">
      <c r="A1003" s="664" t="s">
        <v>548</v>
      </c>
      <c r="B1003" s="665" t="s">
        <v>6833</v>
      </c>
      <c r="C1003" s="665" t="s">
        <v>5542</v>
      </c>
      <c r="D1003" s="665" t="s">
        <v>6236</v>
      </c>
      <c r="E1003" s="665" t="s">
        <v>6237</v>
      </c>
      <c r="F1003" s="668">
        <v>2</v>
      </c>
      <c r="G1003" s="668">
        <v>5414</v>
      </c>
      <c r="H1003" s="668">
        <v>1</v>
      </c>
      <c r="I1003" s="668">
        <v>2707</v>
      </c>
      <c r="J1003" s="668">
        <v>3</v>
      </c>
      <c r="K1003" s="668">
        <v>8121</v>
      </c>
      <c r="L1003" s="668">
        <v>1.5</v>
      </c>
      <c r="M1003" s="668">
        <v>2707</v>
      </c>
      <c r="N1003" s="668">
        <v>13</v>
      </c>
      <c r="O1003" s="668">
        <v>35191</v>
      </c>
      <c r="P1003" s="681">
        <v>6.5</v>
      </c>
      <c r="Q1003" s="669">
        <v>2707</v>
      </c>
    </row>
    <row r="1004" spans="1:17" ht="14.4" customHeight="1" x14ac:dyDescent="0.3">
      <c r="A1004" s="664" t="s">
        <v>548</v>
      </c>
      <c r="B1004" s="665" t="s">
        <v>6833</v>
      </c>
      <c r="C1004" s="665" t="s">
        <v>5542</v>
      </c>
      <c r="D1004" s="665" t="s">
        <v>6238</v>
      </c>
      <c r="E1004" s="665" t="s">
        <v>6054</v>
      </c>
      <c r="F1004" s="668">
        <v>1</v>
      </c>
      <c r="G1004" s="668">
        <v>1386.65</v>
      </c>
      <c r="H1004" s="668">
        <v>1</v>
      </c>
      <c r="I1004" s="668">
        <v>1386.65</v>
      </c>
      <c r="J1004" s="668">
        <v>7</v>
      </c>
      <c r="K1004" s="668">
        <v>9706.5499999999993</v>
      </c>
      <c r="L1004" s="668">
        <v>6.9999999999999991</v>
      </c>
      <c r="M1004" s="668">
        <v>1386.6499999999999</v>
      </c>
      <c r="N1004" s="668">
        <v>1</v>
      </c>
      <c r="O1004" s="668">
        <v>1386.65</v>
      </c>
      <c r="P1004" s="681">
        <v>1</v>
      </c>
      <c r="Q1004" s="669">
        <v>1386.65</v>
      </c>
    </row>
    <row r="1005" spans="1:17" ht="14.4" customHeight="1" x14ac:dyDescent="0.3">
      <c r="A1005" s="664" t="s">
        <v>548</v>
      </c>
      <c r="B1005" s="665" t="s">
        <v>6833</v>
      </c>
      <c r="C1005" s="665" t="s">
        <v>5542</v>
      </c>
      <c r="D1005" s="665" t="s">
        <v>6239</v>
      </c>
      <c r="E1005" s="665" t="s">
        <v>6240</v>
      </c>
      <c r="F1005" s="668">
        <v>1</v>
      </c>
      <c r="G1005" s="668">
        <v>9139.69</v>
      </c>
      <c r="H1005" s="668">
        <v>1</v>
      </c>
      <c r="I1005" s="668">
        <v>9139.69</v>
      </c>
      <c r="J1005" s="668">
        <v>7</v>
      </c>
      <c r="K1005" s="668">
        <v>63977.83</v>
      </c>
      <c r="L1005" s="668">
        <v>7</v>
      </c>
      <c r="M1005" s="668">
        <v>9139.69</v>
      </c>
      <c r="N1005" s="668">
        <v>3</v>
      </c>
      <c r="O1005" s="668">
        <v>27419.07</v>
      </c>
      <c r="P1005" s="681">
        <v>3</v>
      </c>
      <c r="Q1005" s="669">
        <v>9139.69</v>
      </c>
    </row>
    <row r="1006" spans="1:17" ht="14.4" customHeight="1" x14ac:dyDescent="0.3">
      <c r="A1006" s="664" t="s">
        <v>548</v>
      </c>
      <c r="B1006" s="665" t="s">
        <v>6833</v>
      </c>
      <c r="C1006" s="665" t="s">
        <v>5542</v>
      </c>
      <c r="D1006" s="665" t="s">
        <v>6241</v>
      </c>
      <c r="E1006" s="665" t="s">
        <v>6242</v>
      </c>
      <c r="F1006" s="668">
        <v>2</v>
      </c>
      <c r="G1006" s="668">
        <v>4259.46</v>
      </c>
      <c r="H1006" s="668">
        <v>1</v>
      </c>
      <c r="I1006" s="668">
        <v>2129.73</v>
      </c>
      <c r="J1006" s="668">
        <v>8</v>
      </c>
      <c r="K1006" s="668">
        <v>17037.84</v>
      </c>
      <c r="L1006" s="668">
        <v>4</v>
      </c>
      <c r="M1006" s="668">
        <v>2129.73</v>
      </c>
      <c r="N1006" s="668">
        <v>8</v>
      </c>
      <c r="O1006" s="668">
        <v>17037.84</v>
      </c>
      <c r="P1006" s="681">
        <v>4</v>
      </c>
      <c r="Q1006" s="669">
        <v>2129.73</v>
      </c>
    </row>
    <row r="1007" spans="1:17" ht="14.4" customHeight="1" x14ac:dyDescent="0.3">
      <c r="A1007" s="664" t="s">
        <v>548</v>
      </c>
      <c r="B1007" s="665" t="s">
        <v>6833</v>
      </c>
      <c r="C1007" s="665" t="s">
        <v>5542</v>
      </c>
      <c r="D1007" s="665" t="s">
        <v>6243</v>
      </c>
      <c r="E1007" s="665" t="s">
        <v>6242</v>
      </c>
      <c r="F1007" s="668"/>
      <c r="G1007" s="668"/>
      <c r="H1007" s="668"/>
      <c r="I1007" s="668"/>
      <c r="J1007" s="668">
        <v>1</v>
      </c>
      <c r="K1007" s="668">
        <v>2342.1799999999998</v>
      </c>
      <c r="L1007" s="668"/>
      <c r="M1007" s="668">
        <v>2342.1799999999998</v>
      </c>
      <c r="N1007" s="668">
        <v>2</v>
      </c>
      <c r="O1007" s="668">
        <v>4684.3599999999997</v>
      </c>
      <c r="P1007" s="681"/>
      <c r="Q1007" s="669">
        <v>2342.1799999999998</v>
      </c>
    </row>
    <row r="1008" spans="1:17" ht="14.4" customHeight="1" x14ac:dyDescent="0.3">
      <c r="A1008" s="664" t="s">
        <v>548</v>
      </c>
      <c r="B1008" s="665" t="s">
        <v>6833</v>
      </c>
      <c r="C1008" s="665" t="s">
        <v>5542</v>
      </c>
      <c r="D1008" s="665" t="s">
        <v>6252</v>
      </c>
      <c r="E1008" s="665" t="s">
        <v>6251</v>
      </c>
      <c r="F1008" s="668"/>
      <c r="G1008" s="668"/>
      <c r="H1008" s="668"/>
      <c r="I1008" s="668"/>
      <c r="J1008" s="668"/>
      <c r="K1008" s="668"/>
      <c r="L1008" s="668"/>
      <c r="M1008" s="668"/>
      <c r="N1008" s="668">
        <v>1</v>
      </c>
      <c r="O1008" s="668">
        <v>6451.8</v>
      </c>
      <c r="P1008" s="681"/>
      <c r="Q1008" s="669">
        <v>6451.8</v>
      </c>
    </row>
    <row r="1009" spans="1:17" ht="14.4" customHeight="1" x14ac:dyDescent="0.3">
      <c r="A1009" s="664" t="s">
        <v>548</v>
      </c>
      <c r="B1009" s="665" t="s">
        <v>6833</v>
      </c>
      <c r="C1009" s="665" t="s">
        <v>5542</v>
      </c>
      <c r="D1009" s="665" t="s">
        <v>6253</v>
      </c>
      <c r="E1009" s="665" t="s">
        <v>6254</v>
      </c>
      <c r="F1009" s="668"/>
      <c r="G1009" s="668"/>
      <c r="H1009" s="668"/>
      <c r="I1009" s="668"/>
      <c r="J1009" s="668"/>
      <c r="K1009" s="668"/>
      <c r="L1009" s="668"/>
      <c r="M1009" s="668"/>
      <c r="N1009" s="668">
        <v>3</v>
      </c>
      <c r="O1009" s="668">
        <v>1770.6</v>
      </c>
      <c r="P1009" s="681"/>
      <c r="Q1009" s="669">
        <v>590.19999999999993</v>
      </c>
    </row>
    <row r="1010" spans="1:17" ht="14.4" customHeight="1" x14ac:dyDescent="0.3">
      <c r="A1010" s="664" t="s">
        <v>548</v>
      </c>
      <c r="B1010" s="665" t="s">
        <v>6833</v>
      </c>
      <c r="C1010" s="665" t="s">
        <v>5542</v>
      </c>
      <c r="D1010" s="665" t="s">
        <v>6255</v>
      </c>
      <c r="E1010" s="665" t="s">
        <v>6256</v>
      </c>
      <c r="F1010" s="668"/>
      <c r="G1010" s="668"/>
      <c r="H1010" s="668"/>
      <c r="I1010" s="668"/>
      <c r="J1010" s="668"/>
      <c r="K1010" s="668"/>
      <c r="L1010" s="668"/>
      <c r="M1010" s="668"/>
      <c r="N1010" s="668">
        <v>3</v>
      </c>
      <c r="O1010" s="668">
        <v>1770.6</v>
      </c>
      <c r="P1010" s="681"/>
      <c r="Q1010" s="669">
        <v>590.19999999999993</v>
      </c>
    </row>
    <row r="1011" spans="1:17" ht="14.4" customHeight="1" x14ac:dyDescent="0.3">
      <c r="A1011" s="664" t="s">
        <v>548</v>
      </c>
      <c r="B1011" s="665" t="s">
        <v>6833</v>
      </c>
      <c r="C1011" s="665" t="s">
        <v>5542</v>
      </c>
      <c r="D1011" s="665" t="s">
        <v>6258</v>
      </c>
      <c r="E1011" s="665" t="s">
        <v>6259</v>
      </c>
      <c r="F1011" s="668"/>
      <c r="G1011" s="668"/>
      <c r="H1011" s="668"/>
      <c r="I1011" s="668"/>
      <c r="J1011" s="668"/>
      <c r="K1011" s="668"/>
      <c r="L1011" s="668"/>
      <c r="M1011" s="668"/>
      <c r="N1011" s="668">
        <v>1</v>
      </c>
      <c r="O1011" s="668">
        <v>18395</v>
      </c>
      <c r="P1011" s="681"/>
      <c r="Q1011" s="669">
        <v>18395</v>
      </c>
    </row>
    <row r="1012" spans="1:17" ht="14.4" customHeight="1" x14ac:dyDescent="0.3">
      <c r="A1012" s="664" t="s">
        <v>548</v>
      </c>
      <c r="B1012" s="665" t="s">
        <v>6833</v>
      </c>
      <c r="C1012" s="665" t="s">
        <v>5542</v>
      </c>
      <c r="D1012" s="665" t="s">
        <v>6260</v>
      </c>
      <c r="E1012" s="665" t="s">
        <v>6261</v>
      </c>
      <c r="F1012" s="668"/>
      <c r="G1012" s="668"/>
      <c r="H1012" s="668"/>
      <c r="I1012" s="668"/>
      <c r="J1012" s="668"/>
      <c r="K1012" s="668"/>
      <c r="L1012" s="668"/>
      <c r="M1012" s="668"/>
      <c r="N1012" s="668">
        <v>2</v>
      </c>
      <c r="O1012" s="668">
        <v>7920</v>
      </c>
      <c r="P1012" s="681"/>
      <c r="Q1012" s="669">
        <v>3960</v>
      </c>
    </row>
    <row r="1013" spans="1:17" ht="14.4" customHeight="1" x14ac:dyDescent="0.3">
      <c r="A1013" s="664" t="s">
        <v>548</v>
      </c>
      <c r="B1013" s="665" t="s">
        <v>6833</v>
      </c>
      <c r="C1013" s="665" t="s">
        <v>5542</v>
      </c>
      <c r="D1013" s="665" t="s">
        <v>6263</v>
      </c>
      <c r="E1013" s="665" t="s">
        <v>6264</v>
      </c>
      <c r="F1013" s="668"/>
      <c r="G1013" s="668"/>
      <c r="H1013" s="668"/>
      <c r="I1013" s="668"/>
      <c r="J1013" s="668"/>
      <c r="K1013" s="668"/>
      <c r="L1013" s="668"/>
      <c r="M1013" s="668"/>
      <c r="N1013" s="668">
        <v>15</v>
      </c>
      <c r="O1013" s="668">
        <v>8254.5</v>
      </c>
      <c r="P1013" s="681"/>
      <c r="Q1013" s="669">
        <v>550.29999999999995</v>
      </c>
    </row>
    <row r="1014" spans="1:17" ht="14.4" customHeight="1" x14ac:dyDescent="0.3">
      <c r="A1014" s="664" t="s">
        <v>548</v>
      </c>
      <c r="B1014" s="665" t="s">
        <v>6833</v>
      </c>
      <c r="C1014" s="665" t="s">
        <v>5542</v>
      </c>
      <c r="D1014" s="665" t="s">
        <v>6265</v>
      </c>
      <c r="E1014" s="665" t="s">
        <v>6266</v>
      </c>
      <c r="F1014" s="668"/>
      <c r="G1014" s="668"/>
      <c r="H1014" s="668"/>
      <c r="I1014" s="668"/>
      <c r="J1014" s="668"/>
      <c r="K1014" s="668"/>
      <c r="L1014" s="668"/>
      <c r="M1014" s="668"/>
      <c r="N1014" s="668">
        <v>7</v>
      </c>
      <c r="O1014" s="668">
        <v>4228</v>
      </c>
      <c r="P1014" s="681"/>
      <c r="Q1014" s="669">
        <v>604</v>
      </c>
    </row>
    <row r="1015" spans="1:17" ht="14.4" customHeight="1" x14ac:dyDescent="0.3">
      <c r="A1015" s="664" t="s">
        <v>548</v>
      </c>
      <c r="B1015" s="665" t="s">
        <v>6833</v>
      </c>
      <c r="C1015" s="665" t="s">
        <v>5542</v>
      </c>
      <c r="D1015" s="665" t="s">
        <v>6276</v>
      </c>
      <c r="E1015" s="665" t="s">
        <v>6277</v>
      </c>
      <c r="F1015" s="668"/>
      <c r="G1015" s="668"/>
      <c r="H1015" s="668"/>
      <c r="I1015" s="668"/>
      <c r="J1015" s="668">
        <v>1</v>
      </c>
      <c r="K1015" s="668">
        <v>8573.84</v>
      </c>
      <c r="L1015" s="668"/>
      <c r="M1015" s="668">
        <v>8573.84</v>
      </c>
      <c r="N1015" s="668"/>
      <c r="O1015" s="668"/>
      <c r="P1015" s="681"/>
      <c r="Q1015" s="669"/>
    </row>
    <row r="1016" spans="1:17" ht="14.4" customHeight="1" x14ac:dyDescent="0.3">
      <c r="A1016" s="664" t="s">
        <v>548</v>
      </c>
      <c r="B1016" s="665" t="s">
        <v>6833</v>
      </c>
      <c r="C1016" s="665" t="s">
        <v>5542</v>
      </c>
      <c r="D1016" s="665" t="s">
        <v>6287</v>
      </c>
      <c r="E1016" s="665" t="s">
        <v>6288</v>
      </c>
      <c r="F1016" s="668">
        <v>1</v>
      </c>
      <c r="G1016" s="668">
        <v>7717</v>
      </c>
      <c r="H1016" s="668">
        <v>1</v>
      </c>
      <c r="I1016" s="668">
        <v>7717</v>
      </c>
      <c r="J1016" s="668">
        <v>1</v>
      </c>
      <c r="K1016" s="668">
        <v>7717</v>
      </c>
      <c r="L1016" s="668">
        <v>1</v>
      </c>
      <c r="M1016" s="668">
        <v>7717</v>
      </c>
      <c r="N1016" s="668"/>
      <c r="O1016" s="668"/>
      <c r="P1016" s="681"/>
      <c r="Q1016" s="669"/>
    </row>
    <row r="1017" spans="1:17" ht="14.4" customHeight="1" x14ac:dyDescent="0.3">
      <c r="A1017" s="664" t="s">
        <v>548</v>
      </c>
      <c r="B1017" s="665" t="s">
        <v>6833</v>
      </c>
      <c r="C1017" s="665" t="s">
        <v>5542</v>
      </c>
      <c r="D1017" s="665" t="s">
        <v>6295</v>
      </c>
      <c r="E1017" s="665" t="s">
        <v>6296</v>
      </c>
      <c r="F1017" s="668"/>
      <c r="G1017" s="668"/>
      <c r="H1017" s="668"/>
      <c r="I1017" s="668"/>
      <c r="J1017" s="668"/>
      <c r="K1017" s="668"/>
      <c r="L1017" s="668"/>
      <c r="M1017" s="668"/>
      <c r="N1017" s="668">
        <v>2</v>
      </c>
      <c r="O1017" s="668">
        <v>20473.36</v>
      </c>
      <c r="P1017" s="681"/>
      <c r="Q1017" s="669">
        <v>10236.68</v>
      </c>
    </row>
    <row r="1018" spans="1:17" ht="14.4" customHeight="1" x14ac:dyDescent="0.3">
      <c r="A1018" s="664" t="s">
        <v>548</v>
      </c>
      <c r="B1018" s="665" t="s">
        <v>6833</v>
      </c>
      <c r="C1018" s="665" t="s">
        <v>5542</v>
      </c>
      <c r="D1018" s="665" t="s">
        <v>6885</v>
      </c>
      <c r="E1018" s="665" t="s">
        <v>6300</v>
      </c>
      <c r="F1018" s="668">
        <v>1</v>
      </c>
      <c r="G1018" s="668">
        <v>15313.31</v>
      </c>
      <c r="H1018" s="668">
        <v>1</v>
      </c>
      <c r="I1018" s="668">
        <v>15313.31</v>
      </c>
      <c r="J1018" s="668"/>
      <c r="K1018" s="668"/>
      <c r="L1018" s="668"/>
      <c r="M1018" s="668"/>
      <c r="N1018" s="668"/>
      <c r="O1018" s="668"/>
      <c r="P1018" s="681"/>
      <c r="Q1018" s="669"/>
    </row>
    <row r="1019" spans="1:17" ht="14.4" customHeight="1" x14ac:dyDescent="0.3">
      <c r="A1019" s="664" t="s">
        <v>548</v>
      </c>
      <c r="B1019" s="665" t="s">
        <v>6833</v>
      </c>
      <c r="C1019" s="665" t="s">
        <v>5542</v>
      </c>
      <c r="D1019" s="665" t="s">
        <v>6301</v>
      </c>
      <c r="E1019" s="665" t="s">
        <v>6302</v>
      </c>
      <c r="F1019" s="668">
        <v>1</v>
      </c>
      <c r="G1019" s="668">
        <v>8691.98</v>
      </c>
      <c r="H1019" s="668">
        <v>1</v>
      </c>
      <c r="I1019" s="668">
        <v>8691.98</v>
      </c>
      <c r="J1019" s="668"/>
      <c r="K1019" s="668"/>
      <c r="L1019" s="668"/>
      <c r="M1019" s="668"/>
      <c r="N1019" s="668"/>
      <c r="O1019" s="668"/>
      <c r="P1019" s="681"/>
      <c r="Q1019" s="669"/>
    </row>
    <row r="1020" spans="1:17" ht="14.4" customHeight="1" x14ac:dyDescent="0.3">
      <c r="A1020" s="664" t="s">
        <v>548</v>
      </c>
      <c r="B1020" s="665" t="s">
        <v>6833</v>
      </c>
      <c r="C1020" s="665" t="s">
        <v>5542</v>
      </c>
      <c r="D1020" s="665" t="s">
        <v>6307</v>
      </c>
      <c r="E1020" s="665" t="s">
        <v>6308</v>
      </c>
      <c r="F1020" s="668"/>
      <c r="G1020" s="668"/>
      <c r="H1020" s="668"/>
      <c r="I1020" s="668"/>
      <c r="J1020" s="668"/>
      <c r="K1020" s="668"/>
      <c r="L1020" s="668"/>
      <c r="M1020" s="668"/>
      <c r="N1020" s="668">
        <v>2</v>
      </c>
      <c r="O1020" s="668">
        <v>1373.8</v>
      </c>
      <c r="P1020" s="681"/>
      <c r="Q1020" s="669">
        <v>686.9</v>
      </c>
    </row>
    <row r="1021" spans="1:17" ht="14.4" customHeight="1" x14ac:dyDescent="0.3">
      <c r="A1021" s="664" t="s">
        <v>548</v>
      </c>
      <c r="B1021" s="665" t="s">
        <v>6833</v>
      </c>
      <c r="C1021" s="665" t="s">
        <v>5542</v>
      </c>
      <c r="D1021" s="665" t="s">
        <v>6309</v>
      </c>
      <c r="E1021" s="665" t="s">
        <v>6310</v>
      </c>
      <c r="F1021" s="668"/>
      <c r="G1021" s="668"/>
      <c r="H1021" s="668"/>
      <c r="I1021" s="668"/>
      <c r="J1021" s="668"/>
      <c r="K1021" s="668"/>
      <c r="L1021" s="668"/>
      <c r="M1021" s="668"/>
      <c r="N1021" s="668">
        <v>5</v>
      </c>
      <c r="O1021" s="668">
        <v>4444.6499999999996</v>
      </c>
      <c r="P1021" s="681"/>
      <c r="Q1021" s="669">
        <v>888.93</v>
      </c>
    </row>
    <row r="1022" spans="1:17" ht="14.4" customHeight="1" x14ac:dyDescent="0.3">
      <c r="A1022" s="664" t="s">
        <v>548</v>
      </c>
      <c r="B1022" s="665" t="s">
        <v>6833</v>
      </c>
      <c r="C1022" s="665" t="s">
        <v>5542</v>
      </c>
      <c r="D1022" s="665" t="s">
        <v>6311</v>
      </c>
      <c r="E1022" s="665" t="s">
        <v>6312</v>
      </c>
      <c r="F1022" s="668">
        <v>2</v>
      </c>
      <c r="G1022" s="668">
        <v>8364.08</v>
      </c>
      <c r="H1022" s="668">
        <v>1</v>
      </c>
      <c r="I1022" s="668">
        <v>4182.04</v>
      </c>
      <c r="J1022" s="668"/>
      <c r="K1022" s="668"/>
      <c r="L1022" s="668"/>
      <c r="M1022" s="668"/>
      <c r="N1022" s="668"/>
      <c r="O1022" s="668"/>
      <c r="P1022" s="681"/>
      <c r="Q1022" s="669"/>
    </row>
    <row r="1023" spans="1:17" ht="14.4" customHeight="1" x14ac:dyDescent="0.3">
      <c r="A1023" s="664" t="s">
        <v>548</v>
      </c>
      <c r="B1023" s="665" t="s">
        <v>6833</v>
      </c>
      <c r="C1023" s="665" t="s">
        <v>5542</v>
      </c>
      <c r="D1023" s="665" t="s">
        <v>6315</v>
      </c>
      <c r="E1023" s="665" t="s">
        <v>6316</v>
      </c>
      <c r="F1023" s="668"/>
      <c r="G1023" s="668"/>
      <c r="H1023" s="668"/>
      <c r="I1023" s="668"/>
      <c r="J1023" s="668"/>
      <c r="K1023" s="668"/>
      <c r="L1023" s="668"/>
      <c r="M1023" s="668"/>
      <c r="N1023" s="668">
        <v>1</v>
      </c>
      <c r="O1023" s="668">
        <v>8283.65</v>
      </c>
      <c r="P1023" s="681"/>
      <c r="Q1023" s="669">
        <v>8283.65</v>
      </c>
    </row>
    <row r="1024" spans="1:17" ht="14.4" customHeight="1" x14ac:dyDescent="0.3">
      <c r="A1024" s="664" t="s">
        <v>548</v>
      </c>
      <c r="B1024" s="665" t="s">
        <v>6833</v>
      </c>
      <c r="C1024" s="665" t="s">
        <v>5542</v>
      </c>
      <c r="D1024" s="665" t="s">
        <v>6886</v>
      </c>
      <c r="E1024" s="665" t="s">
        <v>6078</v>
      </c>
      <c r="F1024" s="668">
        <v>1</v>
      </c>
      <c r="G1024" s="668">
        <v>955.53</v>
      </c>
      <c r="H1024" s="668">
        <v>1</v>
      </c>
      <c r="I1024" s="668">
        <v>955.53</v>
      </c>
      <c r="J1024" s="668"/>
      <c r="K1024" s="668"/>
      <c r="L1024" s="668"/>
      <c r="M1024" s="668"/>
      <c r="N1024" s="668"/>
      <c r="O1024" s="668"/>
      <c r="P1024" s="681"/>
      <c r="Q1024" s="669"/>
    </row>
    <row r="1025" spans="1:17" ht="14.4" customHeight="1" x14ac:dyDescent="0.3">
      <c r="A1025" s="664" t="s">
        <v>548</v>
      </c>
      <c r="B1025" s="665" t="s">
        <v>6833</v>
      </c>
      <c r="C1025" s="665" t="s">
        <v>5542</v>
      </c>
      <c r="D1025" s="665" t="s">
        <v>6330</v>
      </c>
      <c r="E1025" s="665" t="s">
        <v>6312</v>
      </c>
      <c r="F1025" s="668"/>
      <c r="G1025" s="668"/>
      <c r="H1025" s="668"/>
      <c r="I1025" s="668"/>
      <c r="J1025" s="668"/>
      <c r="K1025" s="668"/>
      <c r="L1025" s="668"/>
      <c r="M1025" s="668"/>
      <c r="N1025" s="668">
        <v>3</v>
      </c>
      <c r="O1025" s="668">
        <v>13818.9</v>
      </c>
      <c r="P1025" s="681"/>
      <c r="Q1025" s="669">
        <v>4606.3</v>
      </c>
    </row>
    <row r="1026" spans="1:17" ht="14.4" customHeight="1" x14ac:dyDescent="0.3">
      <c r="A1026" s="664" t="s">
        <v>548</v>
      </c>
      <c r="B1026" s="665" t="s">
        <v>6833</v>
      </c>
      <c r="C1026" s="665" t="s">
        <v>5542</v>
      </c>
      <c r="D1026" s="665" t="s">
        <v>6335</v>
      </c>
      <c r="E1026" s="665" t="s">
        <v>5728</v>
      </c>
      <c r="F1026" s="668">
        <v>2</v>
      </c>
      <c r="G1026" s="668">
        <v>177.02</v>
      </c>
      <c r="H1026" s="668">
        <v>1</v>
      </c>
      <c r="I1026" s="668">
        <v>88.51</v>
      </c>
      <c r="J1026" s="668"/>
      <c r="K1026" s="668"/>
      <c r="L1026" s="668"/>
      <c r="M1026" s="668"/>
      <c r="N1026" s="668"/>
      <c r="O1026" s="668"/>
      <c r="P1026" s="681"/>
      <c r="Q1026" s="669"/>
    </row>
    <row r="1027" spans="1:17" ht="14.4" customHeight="1" x14ac:dyDescent="0.3">
      <c r="A1027" s="664" t="s">
        <v>548</v>
      </c>
      <c r="B1027" s="665" t="s">
        <v>6833</v>
      </c>
      <c r="C1027" s="665" t="s">
        <v>5542</v>
      </c>
      <c r="D1027" s="665" t="s">
        <v>6338</v>
      </c>
      <c r="E1027" s="665" t="s">
        <v>6339</v>
      </c>
      <c r="F1027" s="668"/>
      <c r="G1027" s="668"/>
      <c r="H1027" s="668"/>
      <c r="I1027" s="668"/>
      <c r="J1027" s="668">
        <v>2</v>
      </c>
      <c r="K1027" s="668">
        <v>1126</v>
      </c>
      <c r="L1027" s="668"/>
      <c r="M1027" s="668">
        <v>563</v>
      </c>
      <c r="N1027" s="668"/>
      <c r="O1027" s="668"/>
      <c r="P1027" s="681"/>
      <c r="Q1027" s="669"/>
    </row>
    <row r="1028" spans="1:17" ht="14.4" customHeight="1" x14ac:dyDescent="0.3">
      <c r="A1028" s="664" t="s">
        <v>548</v>
      </c>
      <c r="B1028" s="665" t="s">
        <v>6833</v>
      </c>
      <c r="C1028" s="665" t="s">
        <v>5542</v>
      </c>
      <c r="D1028" s="665" t="s">
        <v>6347</v>
      </c>
      <c r="E1028" s="665" t="s">
        <v>6348</v>
      </c>
      <c r="F1028" s="668">
        <v>0.1</v>
      </c>
      <c r="G1028" s="668">
        <v>633.25</v>
      </c>
      <c r="H1028" s="668">
        <v>1</v>
      </c>
      <c r="I1028" s="668">
        <v>6332.5</v>
      </c>
      <c r="J1028" s="668"/>
      <c r="K1028" s="668"/>
      <c r="L1028" s="668"/>
      <c r="M1028" s="668"/>
      <c r="N1028" s="668">
        <v>0.2</v>
      </c>
      <c r="O1028" s="668">
        <v>1266.5</v>
      </c>
      <c r="P1028" s="681">
        <v>2</v>
      </c>
      <c r="Q1028" s="669">
        <v>6332.5</v>
      </c>
    </row>
    <row r="1029" spans="1:17" ht="14.4" customHeight="1" x14ac:dyDescent="0.3">
      <c r="A1029" s="664" t="s">
        <v>548</v>
      </c>
      <c r="B1029" s="665" t="s">
        <v>6833</v>
      </c>
      <c r="C1029" s="665" t="s">
        <v>5542</v>
      </c>
      <c r="D1029" s="665" t="s">
        <v>6349</v>
      </c>
      <c r="E1029" s="665" t="s">
        <v>6017</v>
      </c>
      <c r="F1029" s="668"/>
      <c r="G1029" s="668"/>
      <c r="H1029" s="668"/>
      <c r="I1029" s="668"/>
      <c r="J1029" s="668"/>
      <c r="K1029" s="668"/>
      <c r="L1029" s="668"/>
      <c r="M1029" s="668"/>
      <c r="N1029" s="668">
        <v>1</v>
      </c>
      <c r="O1029" s="668">
        <v>699.55</v>
      </c>
      <c r="P1029" s="681"/>
      <c r="Q1029" s="669">
        <v>699.55</v>
      </c>
    </row>
    <row r="1030" spans="1:17" ht="14.4" customHeight="1" x14ac:dyDescent="0.3">
      <c r="A1030" s="664" t="s">
        <v>548</v>
      </c>
      <c r="B1030" s="665" t="s">
        <v>6833</v>
      </c>
      <c r="C1030" s="665" t="s">
        <v>5542</v>
      </c>
      <c r="D1030" s="665" t="s">
        <v>6352</v>
      </c>
      <c r="E1030" s="665" t="s">
        <v>6353</v>
      </c>
      <c r="F1030" s="668"/>
      <c r="G1030" s="668"/>
      <c r="H1030" s="668"/>
      <c r="I1030" s="668"/>
      <c r="J1030" s="668"/>
      <c r="K1030" s="668"/>
      <c r="L1030" s="668"/>
      <c r="M1030" s="668"/>
      <c r="N1030" s="668">
        <v>1</v>
      </c>
      <c r="O1030" s="668">
        <v>10188.49</v>
      </c>
      <c r="P1030" s="681"/>
      <c r="Q1030" s="669">
        <v>10188.49</v>
      </c>
    </row>
    <row r="1031" spans="1:17" ht="14.4" customHeight="1" x14ac:dyDescent="0.3">
      <c r="A1031" s="664" t="s">
        <v>548</v>
      </c>
      <c r="B1031" s="665" t="s">
        <v>6833</v>
      </c>
      <c r="C1031" s="665" t="s">
        <v>5542</v>
      </c>
      <c r="D1031" s="665" t="s">
        <v>6357</v>
      </c>
      <c r="E1031" s="665" t="s">
        <v>6358</v>
      </c>
      <c r="F1031" s="668">
        <v>2</v>
      </c>
      <c r="G1031" s="668">
        <v>3744.4</v>
      </c>
      <c r="H1031" s="668">
        <v>1</v>
      </c>
      <c r="I1031" s="668">
        <v>1872.2</v>
      </c>
      <c r="J1031" s="668"/>
      <c r="K1031" s="668"/>
      <c r="L1031" s="668"/>
      <c r="M1031" s="668"/>
      <c r="N1031" s="668">
        <v>1</v>
      </c>
      <c r="O1031" s="668">
        <v>1872.2</v>
      </c>
      <c r="P1031" s="681">
        <v>0.5</v>
      </c>
      <c r="Q1031" s="669">
        <v>1872.2</v>
      </c>
    </row>
    <row r="1032" spans="1:17" ht="14.4" customHeight="1" x14ac:dyDescent="0.3">
      <c r="A1032" s="664" t="s">
        <v>548</v>
      </c>
      <c r="B1032" s="665" t="s">
        <v>6833</v>
      </c>
      <c r="C1032" s="665" t="s">
        <v>5542</v>
      </c>
      <c r="D1032" s="665" t="s">
        <v>6359</v>
      </c>
      <c r="E1032" s="665" t="s">
        <v>6360</v>
      </c>
      <c r="F1032" s="668">
        <v>1</v>
      </c>
      <c r="G1032" s="668">
        <v>7868.61</v>
      </c>
      <c r="H1032" s="668">
        <v>1</v>
      </c>
      <c r="I1032" s="668">
        <v>7868.61</v>
      </c>
      <c r="J1032" s="668"/>
      <c r="K1032" s="668"/>
      <c r="L1032" s="668"/>
      <c r="M1032" s="668"/>
      <c r="N1032" s="668"/>
      <c r="O1032" s="668"/>
      <c r="P1032" s="681"/>
      <c r="Q1032" s="669"/>
    </row>
    <row r="1033" spans="1:17" ht="14.4" customHeight="1" x14ac:dyDescent="0.3">
      <c r="A1033" s="664" t="s">
        <v>548</v>
      </c>
      <c r="B1033" s="665" t="s">
        <v>6833</v>
      </c>
      <c r="C1033" s="665" t="s">
        <v>5542</v>
      </c>
      <c r="D1033" s="665" t="s">
        <v>6364</v>
      </c>
      <c r="E1033" s="665" t="s">
        <v>6200</v>
      </c>
      <c r="F1033" s="668">
        <v>2</v>
      </c>
      <c r="G1033" s="668">
        <v>2317.3000000000002</v>
      </c>
      <c r="H1033" s="668">
        <v>1</v>
      </c>
      <c r="I1033" s="668">
        <v>1158.6500000000001</v>
      </c>
      <c r="J1033" s="668"/>
      <c r="K1033" s="668"/>
      <c r="L1033" s="668"/>
      <c r="M1033" s="668"/>
      <c r="N1033" s="668"/>
      <c r="O1033" s="668"/>
      <c r="P1033" s="681"/>
      <c r="Q1033" s="669"/>
    </row>
    <row r="1034" spans="1:17" ht="14.4" customHeight="1" x14ac:dyDescent="0.3">
      <c r="A1034" s="664" t="s">
        <v>548</v>
      </c>
      <c r="B1034" s="665" t="s">
        <v>6833</v>
      </c>
      <c r="C1034" s="665" t="s">
        <v>5542</v>
      </c>
      <c r="D1034" s="665" t="s">
        <v>6367</v>
      </c>
      <c r="E1034" s="665" t="s">
        <v>5951</v>
      </c>
      <c r="F1034" s="668"/>
      <c r="G1034" s="668"/>
      <c r="H1034" s="668"/>
      <c r="I1034" s="668"/>
      <c r="J1034" s="668">
        <v>4</v>
      </c>
      <c r="K1034" s="668">
        <v>3751.64</v>
      </c>
      <c r="L1034" s="668"/>
      <c r="M1034" s="668">
        <v>937.91</v>
      </c>
      <c r="N1034" s="668">
        <v>9</v>
      </c>
      <c r="O1034" s="668">
        <v>8441.19</v>
      </c>
      <c r="P1034" s="681"/>
      <c r="Q1034" s="669">
        <v>937.91000000000008</v>
      </c>
    </row>
    <row r="1035" spans="1:17" ht="14.4" customHeight="1" x14ac:dyDescent="0.3">
      <c r="A1035" s="664" t="s">
        <v>548</v>
      </c>
      <c r="B1035" s="665" t="s">
        <v>6833</v>
      </c>
      <c r="C1035" s="665" t="s">
        <v>5542</v>
      </c>
      <c r="D1035" s="665" t="s">
        <v>6368</v>
      </c>
      <c r="E1035" s="665" t="s">
        <v>6369</v>
      </c>
      <c r="F1035" s="668"/>
      <c r="G1035" s="668"/>
      <c r="H1035" s="668"/>
      <c r="I1035" s="668"/>
      <c r="J1035" s="668"/>
      <c r="K1035" s="668"/>
      <c r="L1035" s="668"/>
      <c r="M1035" s="668"/>
      <c r="N1035" s="668">
        <v>1</v>
      </c>
      <c r="O1035" s="668">
        <v>226.45</v>
      </c>
      <c r="P1035" s="681"/>
      <c r="Q1035" s="669">
        <v>226.45</v>
      </c>
    </row>
    <row r="1036" spans="1:17" ht="14.4" customHeight="1" x14ac:dyDescent="0.3">
      <c r="A1036" s="664" t="s">
        <v>548</v>
      </c>
      <c r="B1036" s="665" t="s">
        <v>6833</v>
      </c>
      <c r="C1036" s="665" t="s">
        <v>5542</v>
      </c>
      <c r="D1036" s="665" t="s">
        <v>6887</v>
      </c>
      <c r="E1036" s="665" t="s">
        <v>6888</v>
      </c>
      <c r="F1036" s="668">
        <v>8</v>
      </c>
      <c r="G1036" s="668">
        <v>43888</v>
      </c>
      <c r="H1036" s="668">
        <v>1</v>
      </c>
      <c r="I1036" s="668">
        <v>5486</v>
      </c>
      <c r="J1036" s="668">
        <v>7</v>
      </c>
      <c r="K1036" s="668">
        <v>38402</v>
      </c>
      <c r="L1036" s="668">
        <v>0.875</v>
      </c>
      <c r="M1036" s="668">
        <v>5486</v>
      </c>
      <c r="N1036" s="668">
        <v>7</v>
      </c>
      <c r="O1036" s="668">
        <v>38402</v>
      </c>
      <c r="P1036" s="681">
        <v>0.875</v>
      </c>
      <c r="Q1036" s="669">
        <v>5486</v>
      </c>
    </row>
    <row r="1037" spans="1:17" ht="14.4" customHeight="1" x14ac:dyDescent="0.3">
      <c r="A1037" s="664" t="s">
        <v>548</v>
      </c>
      <c r="B1037" s="665" t="s">
        <v>6833</v>
      </c>
      <c r="C1037" s="665" t="s">
        <v>5542</v>
      </c>
      <c r="D1037" s="665" t="s">
        <v>6374</v>
      </c>
      <c r="E1037" s="665" t="s">
        <v>6256</v>
      </c>
      <c r="F1037" s="668"/>
      <c r="G1037" s="668"/>
      <c r="H1037" s="668"/>
      <c r="I1037" s="668"/>
      <c r="J1037" s="668"/>
      <c r="K1037" s="668"/>
      <c r="L1037" s="668"/>
      <c r="M1037" s="668"/>
      <c r="N1037" s="668">
        <v>1</v>
      </c>
      <c r="O1037" s="668">
        <v>798.6</v>
      </c>
      <c r="P1037" s="681"/>
      <c r="Q1037" s="669">
        <v>798.6</v>
      </c>
    </row>
    <row r="1038" spans="1:17" ht="14.4" customHeight="1" x14ac:dyDescent="0.3">
      <c r="A1038" s="664" t="s">
        <v>548</v>
      </c>
      <c r="B1038" s="665" t="s">
        <v>6833</v>
      </c>
      <c r="C1038" s="665" t="s">
        <v>5542</v>
      </c>
      <c r="D1038" s="665" t="s">
        <v>6376</v>
      </c>
      <c r="E1038" s="665" t="s">
        <v>5922</v>
      </c>
      <c r="F1038" s="668"/>
      <c r="G1038" s="668"/>
      <c r="H1038" s="668"/>
      <c r="I1038" s="668"/>
      <c r="J1038" s="668">
        <v>1</v>
      </c>
      <c r="K1038" s="668">
        <v>466.47</v>
      </c>
      <c r="L1038" s="668"/>
      <c r="M1038" s="668">
        <v>466.47</v>
      </c>
      <c r="N1038" s="668">
        <v>1</v>
      </c>
      <c r="O1038" s="668">
        <v>466.47</v>
      </c>
      <c r="P1038" s="681"/>
      <c r="Q1038" s="669">
        <v>466.47</v>
      </c>
    </row>
    <row r="1039" spans="1:17" ht="14.4" customHeight="1" x14ac:dyDescent="0.3">
      <c r="A1039" s="664" t="s">
        <v>548</v>
      </c>
      <c r="B1039" s="665" t="s">
        <v>6833</v>
      </c>
      <c r="C1039" s="665" t="s">
        <v>5542</v>
      </c>
      <c r="D1039" s="665" t="s">
        <v>6396</v>
      </c>
      <c r="E1039" s="665" t="s">
        <v>5728</v>
      </c>
      <c r="F1039" s="668">
        <v>2</v>
      </c>
      <c r="G1039" s="668">
        <v>279.82</v>
      </c>
      <c r="H1039" s="668">
        <v>1</v>
      </c>
      <c r="I1039" s="668">
        <v>139.91</v>
      </c>
      <c r="J1039" s="668"/>
      <c r="K1039" s="668"/>
      <c r="L1039" s="668"/>
      <c r="M1039" s="668"/>
      <c r="N1039" s="668"/>
      <c r="O1039" s="668"/>
      <c r="P1039" s="681"/>
      <c r="Q1039" s="669"/>
    </row>
    <row r="1040" spans="1:17" ht="14.4" customHeight="1" x14ac:dyDescent="0.3">
      <c r="A1040" s="664" t="s">
        <v>548</v>
      </c>
      <c r="B1040" s="665" t="s">
        <v>6833</v>
      </c>
      <c r="C1040" s="665" t="s">
        <v>5542</v>
      </c>
      <c r="D1040" s="665" t="s">
        <v>6889</v>
      </c>
      <c r="E1040" s="665" t="s">
        <v>6044</v>
      </c>
      <c r="F1040" s="668">
        <v>1</v>
      </c>
      <c r="G1040" s="668">
        <v>11562.71</v>
      </c>
      <c r="H1040" s="668">
        <v>1</v>
      </c>
      <c r="I1040" s="668">
        <v>11562.71</v>
      </c>
      <c r="J1040" s="668"/>
      <c r="K1040" s="668"/>
      <c r="L1040" s="668"/>
      <c r="M1040" s="668"/>
      <c r="N1040" s="668"/>
      <c r="O1040" s="668"/>
      <c r="P1040" s="681"/>
      <c r="Q1040" s="669"/>
    </row>
    <row r="1041" spans="1:17" ht="14.4" customHeight="1" x14ac:dyDescent="0.3">
      <c r="A1041" s="664" t="s">
        <v>548</v>
      </c>
      <c r="B1041" s="665" t="s">
        <v>6833</v>
      </c>
      <c r="C1041" s="665" t="s">
        <v>5542</v>
      </c>
      <c r="D1041" s="665" t="s">
        <v>6397</v>
      </c>
      <c r="E1041" s="665" t="s">
        <v>6398</v>
      </c>
      <c r="F1041" s="668"/>
      <c r="G1041" s="668"/>
      <c r="H1041" s="668"/>
      <c r="I1041" s="668"/>
      <c r="J1041" s="668"/>
      <c r="K1041" s="668"/>
      <c r="L1041" s="668"/>
      <c r="M1041" s="668"/>
      <c r="N1041" s="668">
        <v>1</v>
      </c>
      <c r="O1041" s="668">
        <v>5531.38</v>
      </c>
      <c r="P1041" s="681"/>
      <c r="Q1041" s="669">
        <v>5531.38</v>
      </c>
    </row>
    <row r="1042" spans="1:17" ht="14.4" customHeight="1" x14ac:dyDescent="0.3">
      <c r="A1042" s="664" t="s">
        <v>548</v>
      </c>
      <c r="B1042" s="665" t="s">
        <v>6833</v>
      </c>
      <c r="C1042" s="665" t="s">
        <v>5542</v>
      </c>
      <c r="D1042" s="665" t="s">
        <v>6399</v>
      </c>
      <c r="E1042" s="665" t="s">
        <v>6400</v>
      </c>
      <c r="F1042" s="668"/>
      <c r="G1042" s="668"/>
      <c r="H1042" s="668"/>
      <c r="I1042" s="668"/>
      <c r="J1042" s="668"/>
      <c r="K1042" s="668"/>
      <c r="L1042" s="668"/>
      <c r="M1042" s="668"/>
      <c r="N1042" s="668">
        <v>1</v>
      </c>
      <c r="O1042" s="668">
        <v>1030</v>
      </c>
      <c r="P1042" s="681"/>
      <c r="Q1042" s="669">
        <v>1030</v>
      </c>
    </row>
    <row r="1043" spans="1:17" ht="14.4" customHeight="1" x14ac:dyDescent="0.3">
      <c r="A1043" s="664" t="s">
        <v>548</v>
      </c>
      <c r="B1043" s="665" t="s">
        <v>6833</v>
      </c>
      <c r="C1043" s="665" t="s">
        <v>5542</v>
      </c>
      <c r="D1043" s="665" t="s">
        <v>6401</v>
      </c>
      <c r="E1043" s="665" t="s">
        <v>6402</v>
      </c>
      <c r="F1043" s="668"/>
      <c r="G1043" s="668"/>
      <c r="H1043" s="668"/>
      <c r="I1043" s="668"/>
      <c r="J1043" s="668"/>
      <c r="K1043" s="668"/>
      <c r="L1043" s="668"/>
      <c r="M1043" s="668"/>
      <c r="N1043" s="668">
        <v>1</v>
      </c>
      <c r="O1043" s="668">
        <v>516</v>
      </c>
      <c r="P1043" s="681"/>
      <c r="Q1043" s="669">
        <v>516</v>
      </c>
    </row>
    <row r="1044" spans="1:17" ht="14.4" customHeight="1" x14ac:dyDescent="0.3">
      <c r="A1044" s="664" t="s">
        <v>548</v>
      </c>
      <c r="B1044" s="665" t="s">
        <v>6833</v>
      </c>
      <c r="C1044" s="665" t="s">
        <v>5542</v>
      </c>
      <c r="D1044" s="665" t="s">
        <v>6403</v>
      </c>
      <c r="E1044" s="665" t="s">
        <v>6404</v>
      </c>
      <c r="F1044" s="668"/>
      <c r="G1044" s="668"/>
      <c r="H1044" s="668"/>
      <c r="I1044" s="668"/>
      <c r="J1044" s="668"/>
      <c r="K1044" s="668"/>
      <c r="L1044" s="668"/>
      <c r="M1044" s="668"/>
      <c r="N1044" s="668">
        <v>1</v>
      </c>
      <c r="O1044" s="668">
        <v>412</v>
      </c>
      <c r="P1044" s="681"/>
      <c r="Q1044" s="669">
        <v>412</v>
      </c>
    </row>
    <row r="1045" spans="1:17" ht="14.4" customHeight="1" x14ac:dyDescent="0.3">
      <c r="A1045" s="664" t="s">
        <v>548</v>
      </c>
      <c r="B1045" s="665" t="s">
        <v>6833</v>
      </c>
      <c r="C1045" s="665" t="s">
        <v>5542</v>
      </c>
      <c r="D1045" s="665" t="s">
        <v>6405</v>
      </c>
      <c r="E1045" s="665" t="s">
        <v>6406</v>
      </c>
      <c r="F1045" s="668"/>
      <c r="G1045" s="668"/>
      <c r="H1045" s="668"/>
      <c r="I1045" s="668"/>
      <c r="J1045" s="668"/>
      <c r="K1045" s="668"/>
      <c r="L1045" s="668"/>
      <c r="M1045" s="668"/>
      <c r="N1045" s="668">
        <v>2</v>
      </c>
      <c r="O1045" s="668">
        <v>16908</v>
      </c>
      <c r="P1045" s="681"/>
      <c r="Q1045" s="669">
        <v>8454</v>
      </c>
    </row>
    <row r="1046" spans="1:17" ht="14.4" customHeight="1" x14ac:dyDescent="0.3">
      <c r="A1046" s="664" t="s">
        <v>548</v>
      </c>
      <c r="B1046" s="665" t="s">
        <v>6833</v>
      </c>
      <c r="C1046" s="665" t="s">
        <v>5542</v>
      </c>
      <c r="D1046" s="665" t="s">
        <v>6890</v>
      </c>
      <c r="E1046" s="665" t="s">
        <v>6891</v>
      </c>
      <c r="F1046" s="668">
        <v>1</v>
      </c>
      <c r="G1046" s="668">
        <v>10758</v>
      </c>
      <c r="H1046" s="668">
        <v>1</v>
      </c>
      <c r="I1046" s="668">
        <v>10758</v>
      </c>
      <c r="J1046" s="668"/>
      <c r="K1046" s="668"/>
      <c r="L1046" s="668"/>
      <c r="M1046" s="668"/>
      <c r="N1046" s="668"/>
      <c r="O1046" s="668"/>
      <c r="P1046" s="681"/>
      <c r="Q1046" s="669"/>
    </row>
    <row r="1047" spans="1:17" ht="14.4" customHeight="1" x14ac:dyDescent="0.3">
      <c r="A1047" s="664" t="s">
        <v>548</v>
      </c>
      <c r="B1047" s="665" t="s">
        <v>6833</v>
      </c>
      <c r="C1047" s="665" t="s">
        <v>5542</v>
      </c>
      <c r="D1047" s="665" t="s">
        <v>6407</v>
      </c>
      <c r="E1047" s="665" t="s">
        <v>6408</v>
      </c>
      <c r="F1047" s="668"/>
      <c r="G1047" s="668"/>
      <c r="H1047" s="668"/>
      <c r="I1047" s="668"/>
      <c r="J1047" s="668">
        <v>5</v>
      </c>
      <c r="K1047" s="668">
        <v>6798.55</v>
      </c>
      <c r="L1047" s="668"/>
      <c r="M1047" s="668">
        <v>1359.71</v>
      </c>
      <c r="N1047" s="668">
        <v>4</v>
      </c>
      <c r="O1047" s="668">
        <v>5438.84</v>
      </c>
      <c r="P1047" s="681"/>
      <c r="Q1047" s="669">
        <v>1359.71</v>
      </c>
    </row>
    <row r="1048" spans="1:17" ht="14.4" customHeight="1" x14ac:dyDescent="0.3">
      <c r="A1048" s="664" t="s">
        <v>548</v>
      </c>
      <c r="B1048" s="665" t="s">
        <v>6833</v>
      </c>
      <c r="C1048" s="665" t="s">
        <v>5542</v>
      </c>
      <c r="D1048" s="665" t="s">
        <v>6412</v>
      </c>
      <c r="E1048" s="665" t="s">
        <v>6413</v>
      </c>
      <c r="F1048" s="668">
        <v>1</v>
      </c>
      <c r="G1048" s="668">
        <v>18507</v>
      </c>
      <c r="H1048" s="668">
        <v>1</v>
      </c>
      <c r="I1048" s="668">
        <v>18507</v>
      </c>
      <c r="J1048" s="668"/>
      <c r="K1048" s="668"/>
      <c r="L1048" s="668"/>
      <c r="M1048" s="668"/>
      <c r="N1048" s="668">
        <v>2</v>
      </c>
      <c r="O1048" s="668">
        <v>37014</v>
      </c>
      <c r="P1048" s="681">
        <v>2</v>
      </c>
      <c r="Q1048" s="669">
        <v>18507</v>
      </c>
    </row>
    <row r="1049" spans="1:17" ht="14.4" customHeight="1" x14ac:dyDescent="0.3">
      <c r="A1049" s="664" t="s">
        <v>548</v>
      </c>
      <c r="B1049" s="665" t="s">
        <v>6833</v>
      </c>
      <c r="C1049" s="665" t="s">
        <v>5542</v>
      </c>
      <c r="D1049" s="665" t="s">
        <v>6892</v>
      </c>
      <c r="E1049" s="665" t="s">
        <v>6001</v>
      </c>
      <c r="F1049" s="668">
        <v>1</v>
      </c>
      <c r="G1049" s="668">
        <v>246.65</v>
      </c>
      <c r="H1049" s="668">
        <v>1</v>
      </c>
      <c r="I1049" s="668">
        <v>246.65</v>
      </c>
      <c r="J1049" s="668"/>
      <c r="K1049" s="668"/>
      <c r="L1049" s="668"/>
      <c r="M1049" s="668"/>
      <c r="N1049" s="668"/>
      <c r="O1049" s="668"/>
      <c r="P1049" s="681"/>
      <c r="Q1049" s="669"/>
    </row>
    <row r="1050" spans="1:17" ht="14.4" customHeight="1" x14ac:dyDescent="0.3">
      <c r="A1050" s="664" t="s">
        <v>548</v>
      </c>
      <c r="B1050" s="665" t="s">
        <v>6833</v>
      </c>
      <c r="C1050" s="665" t="s">
        <v>5542</v>
      </c>
      <c r="D1050" s="665" t="s">
        <v>6447</v>
      </c>
      <c r="E1050" s="665" t="s">
        <v>6448</v>
      </c>
      <c r="F1050" s="668"/>
      <c r="G1050" s="668"/>
      <c r="H1050" s="668"/>
      <c r="I1050" s="668"/>
      <c r="J1050" s="668">
        <v>10</v>
      </c>
      <c r="K1050" s="668">
        <v>10757.5</v>
      </c>
      <c r="L1050" s="668"/>
      <c r="M1050" s="668">
        <v>1075.75</v>
      </c>
      <c r="N1050" s="668">
        <v>9</v>
      </c>
      <c r="O1050" s="668">
        <v>9681.75</v>
      </c>
      <c r="P1050" s="681"/>
      <c r="Q1050" s="669">
        <v>1075.75</v>
      </c>
    </row>
    <row r="1051" spans="1:17" ht="14.4" customHeight="1" x14ac:dyDescent="0.3">
      <c r="A1051" s="664" t="s">
        <v>548</v>
      </c>
      <c r="B1051" s="665" t="s">
        <v>6833</v>
      </c>
      <c r="C1051" s="665" t="s">
        <v>5542</v>
      </c>
      <c r="D1051" s="665" t="s">
        <v>6457</v>
      </c>
      <c r="E1051" s="665" t="s">
        <v>6458</v>
      </c>
      <c r="F1051" s="668"/>
      <c r="G1051" s="668"/>
      <c r="H1051" s="668"/>
      <c r="I1051" s="668"/>
      <c r="J1051" s="668">
        <v>1</v>
      </c>
      <c r="K1051" s="668">
        <v>248.73</v>
      </c>
      <c r="L1051" s="668"/>
      <c r="M1051" s="668">
        <v>248.73</v>
      </c>
      <c r="N1051" s="668"/>
      <c r="O1051" s="668"/>
      <c r="P1051" s="681"/>
      <c r="Q1051" s="669"/>
    </row>
    <row r="1052" spans="1:17" ht="14.4" customHeight="1" x14ac:dyDescent="0.3">
      <c r="A1052" s="664" t="s">
        <v>548</v>
      </c>
      <c r="B1052" s="665" t="s">
        <v>6833</v>
      </c>
      <c r="C1052" s="665" t="s">
        <v>5542</v>
      </c>
      <c r="D1052" s="665" t="s">
        <v>6459</v>
      </c>
      <c r="E1052" s="665" t="s">
        <v>6460</v>
      </c>
      <c r="F1052" s="668"/>
      <c r="G1052" s="668"/>
      <c r="H1052" s="668"/>
      <c r="I1052" s="668"/>
      <c r="J1052" s="668"/>
      <c r="K1052" s="668"/>
      <c r="L1052" s="668"/>
      <c r="M1052" s="668"/>
      <c r="N1052" s="668">
        <v>1</v>
      </c>
      <c r="O1052" s="668">
        <v>10707.71</v>
      </c>
      <c r="P1052" s="681"/>
      <c r="Q1052" s="669">
        <v>10707.71</v>
      </c>
    </row>
    <row r="1053" spans="1:17" ht="14.4" customHeight="1" x14ac:dyDescent="0.3">
      <c r="A1053" s="664" t="s">
        <v>548</v>
      </c>
      <c r="B1053" s="665" t="s">
        <v>6833</v>
      </c>
      <c r="C1053" s="665" t="s">
        <v>5542</v>
      </c>
      <c r="D1053" s="665" t="s">
        <v>6464</v>
      </c>
      <c r="E1053" s="665" t="s">
        <v>6465</v>
      </c>
      <c r="F1053" s="668"/>
      <c r="G1053" s="668"/>
      <c r="H1053" s="668"/>
      <c r="I1053" s="668"/>
      <c r="J1053" s="668">
        <v>4</v>
      </c>
      <c r="K1053" s="668">
        <v>355.6</v>
      </c>
      <c r="L1053" s="668"/>
      <c r="M1053" s="668">
        <v>88.9</v>
      </c>
      <c r="N1053" s="668">
        <v>15</v>
      </c>
      <c r="O1053" s="668">
        <v>1333.5</v>
      </c>
      <c r="P1053" s="681"/>
      <c r="Q1053" s="669">
        <v>88.9</v>
      </c>
    </row>
    <row r="1054" spans="1:17" ht="14.4" customHeight="1" x14ac:dyDescent="0.3">
      <c r="A1054" s="664" t="s">
        <v>548</v>
      </c>
      <c r="B1054" s="665" t="s">
        <v>6833</v>
      </c>
      <c r="C1054" s="665" t="s">
        <v>5542</v>
      </c>
      <c r="D1054" s="665" t="s">
        <v>6893</v>
      </c>
      <c r="E1054" s="665" t="s">
        <v>6894</v>
      </c>
      <c r="F1054" s="668"/>
      <c r="G1054" s="668"/>
      <c r="H1054" s="668"/>
      <c r="I1054" s="668"/>
      <c r="J1054" s="668">
        <v>1</v>
      </c>
      <c r="K1054" s="668">
        <v>2999</v>
      </c>
      <c r="L1054" s="668"/>
      <c r="M1054" s="668">
        <v>2999</v>
      </c>
      <c r="N1054" s="668"/>
      <c r="O1054" s="668"/>
      <c r="P1054" s="681"/>
      <c r="Q1054" s="669"/>
    </row>
    <row r="1055" spans="1:17" ht="14.4" customHeight="1" x14ac:dyDescent="0.3">
      <c r="A1055" s="664" t="s">
        <v>548</v>
      </c>
      <c r="B1055" s="665" t="s">
        <v>6833</v>
      </c>
      <c r="C1055" s="665" t="s">
        <v>5542</v>
      </c>
      <c r="D1055" s="665" t="s">
        <v>6477</v>
      </c>
      <c r="E1055" s="665" t="s">
        <v>6478</v>
      </c>
      <c r="F1055" s="668"/>
      <c r="G1055" s="668"/>
      <c r="H1055" s="668"/>
      <c r="I1055" s="668"/>
      <c r="J1055" s="668"/>
      <c r="K1055" s="668"/>
      <c r="L1055" s="668"/>
      <c r="M1055" s="668"/>
      <c r="N1055" s="668">
        <v>1</v>
      </c>
      <c r="O1055" s="668">
        <v>3186</v>
      </c>
      <c r="P1055" s="681"/>
      <c r="Q1055" s="669">
        <v>3186</v>
      </c>
    </row>
    <row r="1056" spans="1:17" ht="14.4" customHeight="1" x14ac:dyDescent="0.3">
      <c r="A1056" s="664" t="s">
        <v>548</v>
      </c>
      <c r="B1056" s="665" t="s">
        <v>6833</v>
      </c>
      <c r="C1056" s="665" t="s">
        <v>5542</v>
      </c>
      <c r="D1056" s="665" t="s">
        <v>6483</v>
      </c>
      <c r="E1056" s="665" t="s">
        <v>6484</v>
      </c>
      <c r="F1056" s="668"/>
      <c r="G1056" s="668"/>
      <c r="H1056" s="668"/>
      <c r="I1056" s="668"/>
      <c r="J1056" s="668"/>
      <c r="K1056" s="668"/>
      <c r="L1056" s="668"/>
      <c r="M1056" s="668"/>
      <c r="N1056" s="668">
        <v>1</v>
      </c>
      <c r="O1056" s="668">
        <v>8493</v>
      </c>
      <c r="P1056" s="681"/>
      <c r="Q1056" s="669">
        <v>8493</v>
      </c>
    </row>
    <row r="1057" spans="1:17" ht="14.4" customHeight="1" x14ac:dyDescent="0.3">
      <c r="A1057" s="664" t="s">
        <v>548</v>
      </c>
      <c r="B1057" s="665" t="s">
        <v>6833</v>
      </c>
      <c r="C1057" s="665" t="s">
        <v>5542</v>
      </c>
      <c r="D1057" s="665" t="s">
        <v>5739</v>
      </c>
      <c r="E1057" s="665" t="s">
        <v>5740</v>
      </c>
      <c r="F1057" s="668"/>
      <c r="G1057" s="668"/>
      <c r="H1057" s="668"/>
      <c r="I1057" s="668"/>
      <c r="J1057" s="668"/>
      <c r="K1057" s="668"/>
      <c r="L1057" s="668"/>
      <c r="M1057" s="668"/>
      <c r="N1057" s="668">
        <v>0.8</v>
      </c>
      <c r="O1057" s="668">
        <v>53.6</v>
      </c>
      <c r="P1057" s="681"/>
      <c r="Q1057" s="669">
        <v>67</v>
      </c>
    </row>
    <row r="1058" spans="1:17" ht="14.4" customHeight="1" x14ac:dyDescent="0.3">
      <c r="A1058" s="664" t="s">
        <v>548</v>
      </c>
      <c r="B1058" s="665" t="s">
        <v>6833</v>
      </c>
      <c r="C1058" s="665" t="s">
        <v>5542</v>
      </c>
      <c r="D1058" s="665" t="s">
        <v>6895</v>
      </c>
      <c r="E1058" s="665" t="s">
        <v>6896</v>
      </c>
      <c r="F1058" s="668"/>
      <c r="G1058" s="668"/>
      <c r="H1058" s="668"/>
      <c r="I1058" s="668"/>
      <c r="J1058" s="668"/>
      <c r="K1058" s="668"/>
      <c r="L1058" s="668"/>
      <c r="M1058" s="668"/>
      <c r="N1058" s="668">
        <v>7</v>
      </c>
      <c r="O1058" s="668">
        <v>24043.74</v>
      </c>
      <c r="P1058" s="681"/>
      <c r="Q1058" s="669">
        <v>3434.82</v>
      </c>
    </row>
    <row r="1059" spans="1:17" ht="14.4" customHeight="1" x14ac:dyDescent="0.3">
      <c r="A1059" s="664" t="s">
        <v>548</v>
      </c>
      <c r="B1059" s="665" t="s">
        <v>6833</v>
      </c>
      <c r="C1059" s="665" t="s">
        <v>5542</v>
      </c>
      <c r="D1059" s="665" t="s">
        <v>6492</v>
      </c>
      <c r="E1059" s="665" t="s">
        <v>6493</v>
      </c>
      <c r="F1059" s="668"/>
      <c r="G1059" s="668"/>
      <c r="H1059" s="668"/>
      <c r="I1059" s="668"/>
      <c r="J1059" s="668"/>
      <c r="K1059" s="668"/>
      <c r="L1059" s="668"/>
      <c r="M1059" s="668"/>
      <c r="N1059" s="668">
        <v>2</v>
      </c>
      <c r="O1059" s="668">
        <v>10925.96</v>
      </c>
      <c r="P1059" s="681"/>
      <c r="Q1059" s="669">
        <v>5462.98</v>
      </c>
    </row>
    <row r="1060" spans="1:17" ht="14.4" customHeight="1" x14ac:dyDescent="0.3">
      <c r="A1060" s="664" t="s">
        <v>548</v>
      </c>
      <c r="B1060" s="665" t="s">
        <v>6833</v>
      </c>
      <c r="C1060" s="665" t="s">
        <v>5542</v>
      </c>
      <c r="D1060" s="665" t="s">
        <v>6897</v>
      </c>
      <c r="E1060" s="665" t="s">
        <v>6857</v>
      </c>
      <c r="F1060" s="668"/>
      <c r="G1060" s="668"/>
      <c r="H1060" s="668"/>
      <c r="I1060" s="668"/>
      <c r="J1060" s="668"/>
      <c r="K1060" s="668"/>
      <c r="L1060" s="668"/>
      <c r="M1060" s="668"/>
      <c r="N1060" s="668">
        <v>3</v>
      </c>
      <c r="O1060" s="668">
        <v>5204.6099999999997</v>
      </c>
      <c r="P1060" s="681"/>
      <c r="Q1060" s="669">
        <v>1734.87</v>
      </c>
    </row>
    <row r="1061" spans="1:17" ht="14.4" customHeight="1" x14ac:dyDescent="0.3">
      <c r="A1061" s="664" t="s">
        <v>548</v>
      </c>
      <c r="B1061" s="665" t="s">
        <v>6833</v>
      </c>
      <c r="C1061" s="665" t="s">
        <v>5542</v>
      </c>
      <c r="D1061" s="665" t="s">
        <v>6898</v>
      </c>
      <c r="E1061" s="665" t="s">
        <v>6899</v>
      </c>
      <c r="F1061" s="668"/>
      <c r="G1061" s="668"/>
      <c r="H1061" s="668"/>
      <c r="I1061" s="668"/>
      <c r="J1061" s="668"/>
      <c r="K1061" s="668"/>
      <c r="L1061" s="668"/>
      <c r="M1061" s="668"/>
      <c r="N1061" s="668">
        <v>2</v>
      </c>
      <c r="O1061" s="668">
        <v>31616.959999999999</v>
      </c>
      <c r="P1061" s="681"/>
      <c r="Q1061" s="669">
        <v>15808.48</v>
      </c>
    </row>
    <row r="1062" spans="1:17" ht="14.4" customHeight="1" x14ac:dyDescent="0.3">
      <c r="A1062" s="664" t="s">
        <v>548</v>
      </c>
      <c r="B1062" s="665" t="s">
        <v>6833</v>
      </c>
      <c r="C1062" s="665" t="s">
        <v>5542</v>
      </c>
      <c r="D1062" s="665" t="s">
        <v>6494</v>
      </c>
      <c r="E1062" s="665" t="s">
        <v>5960</v>
      </c>
      <c r="F1062" s="668"/>
      <c r="G1062" s="668"/>
      <c r="H1062" s="668"/>
      <c r="I1062" s="668"/>
      <c r="J1062" s="668"/>
      <c r="K1062" s="668"/>
      <c r="L1062" s="668"/>
      <c r="M1062" s="668"/>
      <c r="N1062" s="668">
        <v>2</v>
      </c>
      <c r="O1062" s="668">
        <v>24524.5</v>
      </c>
      <c r="P1062" s="681"/>
      <c r="Q1062" s="669">
        <v>12262.25</v>
      </c>
    </row>
    <row r="1063" spans="1:17" ht="14.4" customHeight="1" x14ac:dyDescent="0.3">
      <c r="A1063" s="664" t="s">
        <v>548</v>
      </c>
      <c r="B1063" s="665" t="s">
        <v>6833</v>
      </c>
      <c r="C1063" s="665" t="s">
        <v>5542</v>
      </c>
      <c r="D1063" s="665" t="s">
        <v>6900</v>
      </c>
      <c r="E1063" s="665" t="s">
        <v>6901</v>
      </c>
      <c r="F1063" s="668"/>
      <c r="G1063" s="668"/>
      <c r="H1063" s="668"/>
      <c r="I1063" s="668"/>
      <c r="J1063" s="668"/>
      <c r="K1063" s="668"/>
      <c r="L1063" s="668"/>
      <c r="M1063" s="668"/>
      <c r="N1063" s="668">
        <v>2</v>
      </c>
      <c r="O1063" s="668">
        <v>4347.1400000000003</v>
      </c>
      <c r="P1063" s="681"/>
      <c r="Q1063" s="669">
        <v>2173.5700000000002</v>
      </c>
    </row>
    <row r="1064" spans="1:17" ht="14.4" customHeight="1" x14ac:dyDescent="0.3">
      <c r="A1064" s="664" t="s">
        <v>548</v>
      </c>
      <c r="B1064" s="665" t="s">
        <v>6833</v>
      </c>
      <c r="C1064" s="665" t="s">
        <v>5542</v>
      </c>
      <c r="D1064" s="665" t="s">
        <v>6496</v>
      </c>
      <c r="E1064" s="665" t="s">
        <v>5732</v>
      </c>
      <c r="F1064" s="668"/>
      <c r="G1064" s="668"/>
      <c r="H1064" s="668"/>
      <c r="I1064" s="668"/>
      <c r="J1064" s="668"/>
      <c r="K1064" s="668"/>
      <c r="L1064" s="668"/>
      <c r="M1064" s="668"/>
      <c r="N1064" s="668">
        <v>1</v>
      </c>
      <c r="O1064" s="668">
        <v>1916.24</v>
      </c>
      <c r="P1064" s="681"/>
      <c r="Q1064" s="669">
        <v>1916.24</v>
      </c>
    </row>
    <row r="1065" spans="1:17" ht="14.4" customHeight="1" x14ac:dyDescent="0.3">
      <c r="A1065" s="664" t="s">
        <v>548</v>
      </c>
      <c r="B1065" s="665" t="s">
        <v>6833</v>
      </c>
      <c r="C1065" s="665" t="s">
        <v>5542</v>
      </c>
      <c r="D1065" s="665" t="s">
        <v>6511</v>
      </c>
      <c r="E1065" s="665" t="s">
        <v>6118</v>
      </c>
      <c r="F1065" s="668"/>
      <c r="G1065" s="668"/>
      <c r="H1065" s="668"/>
      <c r="I1065" s="668"/>
      <c r="J1065" s="668">
        <v>1</v>
      </c>
      <c r="K1065" s="668">
        <v>11790.71</v>
      </c>
      <c r="L1065" s="668"/>
      <c r="M1065" s="668">
        <v>11790.71</v>
      </c>
      <c r="N1065" s="668">
        <v>1</v>
      </c>
      <c r="O1065" s="668">
        <v>11790.71</v>
      </c>
      <c r="P1065" s="681"/>
      <c r="Q1065" s="669">
        <v>11790.71</v>
      </c>
    </row>
    <row r="1066" spans="1:17" ht="14.4" customHeight="1" x14ac:dyDescent="0.3">
      <c r="A1066" s="664" t="s">
        <v>548</v>
      </c>
      <c r="B1066" s="665" t="s">
        <v>6833</v>
      </c>
      <c r="C1066" s="665" t="s">
        <v>5542</v>
      </c>
      <c r="D1066" s="665" t="s">
        <v>6902</v>
      </c>
      <c r="E1066" s="665" t="s">
        <v>6903</v>
      </c>
      <c r="F1066" s="668">
        <v>2</v>
      </c>
      <c r="G1066" s="668">
        <v>4258.22</v>
      </c>
      <c r="H1066" s="668">
        <v>1</v>
      </c>
      <c r="I1066" s="668">
        <v>2129.11</v>
      </c>
      <c r="J1066" s="668"/>
      <c r="K1066" s="668"/>
      <c r="L1066" s="668"/>
      <c r="M1066" s="668"/>
      <c r="N1066" s="668">
        <v>2</v>
      </c>
      <c r="O1066" s="668">
        <v>4258.22</v>
      </c>
      <c r="P1066" s="681">
        <v>1</v>
      </c>
      <c r="Q1066" s="669">
        <v>2129.11</v>
      </c>
    </row>
    <row r="1067" spans="1:17" ht="14.4" customHeight="1" x14ac:dyDescent="0.3">
      <c r="A1067" s="664" t="s">
        <v>548</v>
      </c>
      <c r="B1067" s="665" t="s">
        <v>6833</v>
      </c>
      <c r="C1067" s="665" t="s">
        <v>5547</v>
      </c>
      <c r="D1067" s="665" t="s">
        <v>6904</v>
      </c>
      <c r="E1067" s="665" t="s">
        <v>6905</v>
      </c>
      <c r="F1067" s="668">
        <v>408</v>
      </c>
      <c r="G1067" s="668">
        <v>4853976</v>
      </c>
      <c r="H1067" s="668">
        <v>1</v>
      </c>
      <c r="I1067" s="668">
        <v>11897</v>
      </c>
      <c r="J1067" s="668">
        <v>448</v>
      </c>
      <c r="K1067" s="668">
        <v>5329856</v>
      </c>
      <c r="L1067" s="668">
        <v>1.0980392156862746</v>
      </c>
      <c r="M1067" s="668">
        <v>11897</v>
      </c>
      <c r="N1067" s="668">
        <v>346</v>
      </c>
      <c r="O1067" s="668">
        <v>4116362</v>
      </c>
      <c r="P1067" s="681">
        <v>0.84803921568627449</v>
      </c>
      <c r="Q1067" s="669">
        <v>11897</v>
      </c>
    </row>
    <row r="1068" spans="1:17" ht="14.4" customHeight="1" x14ac:dyDescent="0.3">
      <c r="A1068" s="664" t="s">
        <v>548</v>
      </c>
      <c r="B1068" s="665" t="s">
        <v>6833</v>
      </c>
      <c r="C1068" s="665" t="s">
        <v>5547</v>
      </c>
      <c r="D1068" s="665" t="s">
        <v>6546</v>
      </c>
      <c r="E1068" s="665" t="s">
        <v>6547</v>
      </c>
      <c r="F1068" s="668">
        <v>1</v>
      </c>
      <c r="G1068" s="668">
        <v>188</v>
      </c>
      <c r="H1068" s="668">
        <v>1</v>
      </c>
      <c r="I1068" s="668">
        <v>188</v>
      </c>
      <c r="J1068" s="668"/>
      <c r="K1068" s="668"/>
      <c r="L1068" s="668"/>
      <c r="M1068" s="668"/>
      <c r="N1068" s="668"/>
      <c r="O1068" s="668"/>
      <c r="P1068" s="681"/>
      <c r="Q1068" s="669"/>
    </row>
    <row r="1069" spans="1:17" ht="14.4" customHeight="1" x14ac:dyDescent="0.3">
      <c r="A1069" s="664" t="s">
        <v>548</v>
      </c>
      <c r="B1069" s="665" t="s">
        <v>6833</v>
      </c>
      <c r="C1069" s="665" t="s">
        <v>5547</v>
      </c>
      <c r="D1069" s="665" t="s">
        <v>6642</v>
      </c>
      <c r="E1069" s="665" t="s">
        <v>6643</v>
      </c>
      <c r="F1069" s="668">
        <v>0</v>
      </c>
      <c r="G1069" s="668">
        <v>0</v>
      </c>
      <c r="H1069" s="668"/>
      <c r="I1069" s="668"/>
      <c r="J1069" s="668">
        <v>0</v>
      </c>
      <c r="K1069" s="668">
        <v>0</v>
      </c>
      <c r="L1069" s="668"/>
      <c r="M1069" s="668"/>
      <c r="N1069" s="668">
        <v>0</v>
      </c>
      <c r="O1069" s="668">
        <v>0</v>
      </c>
      <c r="P1069" s="681"/>
      <c r="Q1069" s="669"/>
    </row>
    <row r="1070" spans="1:17" ht="14.4" customHeight="1" x14ac:dyDescent="0.3">
      <c r="A1070" s="664" t="s">
        <v>548</v>
      </c>
      <c r="B1070" s="665" t="s">
        <v>6833</v>
      </c>
      <c r="C1070" s="665" t="s">
        <v>5547</v>
      </c>
      <c r="D1070" s="665" t="s">
        <v>6644</v>
      </c>
      <c r="E1070" s="665" t="s">
        <v>6645</v>
      </c>
      <c r="F1070" s="668">
        <v>200</v>
      </c>
      <c r="G1070" s="668">
        <v>0</v>
      </c>
      <c r="H1070" s="668"/>
      <c r="I1070" s="668">
        <v>0</v>
      </c>
      <c r="J1070" s="668">
        <v>54</v>
      </c>
      <c r="K1070" s="668">
        <v>0</v>
      </c>
      <c r="L1070" s="668"/>
      <c r="M1070" s="668">
        <v>0</v>
      </c>
      <c r="N1070" s="668">
        <v>77</v>
      </c>
      <c r="O1070" s="668">
        <v>0</v>
      </c>
      <c r="P1070" s="681"/>
      <c r="Q1070" s="669">
        <v>0</v>
      </c>
    </row>
    <row r="1071" spans="1:17" ht="14.4" customHeight="1" x14ac:dyDescent="0.3">
      <c r="A1071" s="664" t="s">
        <v>548</v>
      </c>
      <c r="B1071" s="665" t="s">
        <v>6833</v>
      </c>
      <c r="C1071" s="665" t="s">
        <v>5547</v>
      </c>
      <c r="D1071" s="665" t="s">
        <v>6646</v>
      </c>
      <c r="E1071" s="665" t="s">
        <v>6647</v>
      </c>
      <c r="F1071" s="668">
        <v>78</v>
      </c>
      <c r="G1071" s="668">
        <v>0</v>
      </c>
      <c r="H1071" s="668"/>
      <c r="I1071" s="668">
        <v>0</v>
      </c>
      <c r="J1071" s="668">
        <v>79</v>
      </c>
      <c r="K1071" s="668">
        <v>0</v>
      </c>
      <c r="L1071" s="668"/>
      <c r="M1071" s="668">
        <v>0</v>
      </c>
      <c r="N1071" s="668">
        <v>80</v>
      </c>
      <c r="O1071" s="668">
        <v>0</v>
      </c>
      <c r="P1071" s="681"/>
      <c r="Q1071" s="669">
        <v>0</v>
      </c>
    </row>
    <row r="1072" spans="1:17" ht="14.4" customHeight="1" x14ac:dyDescent="0.3">
      <c r="A1072" s="664" t="s">
        <v>548</v>
      </c>
      <c r="B1072" s="665" t="s">
        <v>6833</v>
      </c>
      <c r="C1072" s="665" t="s">
        <v>5547</v>
      </c>
      <c r="D1072" s="665" t="s">
        <v>6906</v>
      </c>
      <c r="E1072" s="665" t="s">
        <v>6907</v>
      </c>
      <c r="F1072" s="668">
        <v>13</v>
      </c>
      <c r="G1072" s="668">
        <v>71188</v>
      </c>
      <c r="H1072" s="668">
        <v>1</v>
      </c>
      <c r="I1072" s="668">
        <v>5476</v>
      </c>
      <c r="J1072" s="668">
        <v>7</v>
      </c>
      <c r="K1072" s="668">
        <v>38332</v>
      </c>
      <c r="L1072" s="668">
        <v>0.53846153846153844</v>
      </c>
      <c r="M1072" s="668">
        <v>5476</v>
      </c>
      <c r="N1072" s="668">
        <v>41</v>
      </c>
      <c r="O1072" s="668">
        <v>224516</v>
      </c>
      <c r="P1072" s="681">
        <v>3.1538461538461537</v>
      </c>
      <c r="Q1072" s="669">
        <v>5476</v>
      </c>
    </row>
    <row r="1073" spans="1:17" ht="14.4" customHeight="1" x14ac:dyDescent="0.3">
      <c r="A1073" s="664" t="s">
        <v>548</v>
      </c>
      <c r="B1073" s="665" t="s">
        <v>6833</v>
      </c>
      <c r="C1073" s="665" t="s">
        <v>5547</v>
      </c>
      <c r="D1073" s="665" t="s">
        <v>6908</v>
      </c>
      <c r="E1073" s="665" t="s">
        <v>6909</v>
      </c>
      <c r="F1073" s="668">
        <v>314</v>
      </c>
      <c r="G1073" s="668">
        <v>2096264</v>
      </c>
      <c r="H1073" s="668">
        <v>1</v>
      </c>
      <c r="I1073" s="668">
        <v>6676</v>
      </c>
      <c r="J1073" s="668">
        <v>206</v>
      </c>
      <c r="K1073" s="668">
        <v>1375256</v>
      </c>
      <c r="L1073" s="668">
        <v>0.6560509554140127</v>
      </c>
      <c r="M1073" s="668">
        <v>6676</v>
      </c>
      <c r="N1073" s="668">
        <v>229</v>
      </c>
      <c r="O1073" s="668">
        <v>1528804</v>
      </c>
      <c r="P1073" s="681">
        <v>0.72929936305732479</v>
      </c>
      <c r="Q1073" s="669">
        <v>6676</v>
      </c>
    </row>
    <row r="1074" spans="1:17" ht="14.4" customHeight="1" x14ac:dyDescent="0.3">
      <c r="A1074" s="664" t="s">
        <v>548</v>
      </c>
      <c r="B1074" s="665" t="s">
        <v>6833</v>
      </c>
      <c r="C1074" s="665" t="s">
        <v>5547</v>
      </c>
      <c r="D1074" s="665" t="s">
        <v>5624</v>
      </c>
      <c r="E1074" s="665" t="s">
        <v>5625</v>
      </c>
      <c r="F1074" s="668">
        <v>172</v>
      </c>
      <c r="G1074" s="668">
        <v>40102</v>
      </c>
      <c r="H1074" s="668">
        <v>1</v>
      </c>
      <c r="I1074" s="668">
        <v>233.15116279069767</v>
      </c>
      <c r="J1074" s="668">
        <v>152</v>
      </c>
      <c r="K1074" s="668">
        <v>35720</v>
      </c>
      <c r="L1074" s="668">
        <v>0.89072864196299439</v>
      </c>
      <c r="M1074" s="668">
        <v>235</v>
      </c>
      <c r="N1074" s="668">
        <v>175</v>
      </c>
      <c r="O1074" s="668">
        <v>43925</v>
      </c>
      <c r="P1074" s="681">
        <v>1.0953319036457034</v>
      </c>
      <c r="Q1074" s="669">
        <v>251</v>
      </c>
    </row>
    <row r="1075" spans="1:17" ht="14.4" customHeight="1" x14ac:dyDescent="0.3">
      <c r="A1075" s="664" t="s">
        <v>548</v>
      </c>
      <c r="B1075" s="665" t="s">
        <v>6833</v>
      </c>
      <c r="C1075" s="665" t="s">
        <v>5547</v>
      </c>
      <c r="D1075" s="665" t="s">
        <v>5630</v>
      </c>
      <c r="E1075" s="665" t="s">
        <v>5631</v>
      </c>
      <c r="F1075" s="668">
        <v>146</v>
      </c>
      <c r="G1075" s="668">
        <v>50564</v>
      </c>
      <c r="H1075" s="668">
        <v>1</v>
      </c>
      <c r="I1075" s="668">
        <v>346.32876712328766</v>
      </c>
      <c r="J1075" s="668">
        <v>131</v>
      </c>
      <c r="K1075" s="668">
        <v>45716</v>
      </c>
      <c r="L1075" s="668">
        <v>0.90412150937425839</v>
      </c>
      <c r="M1075" s="668">
        <v>348.97709923664121</v>
      </c>
      <c r="N1075" s="668">
        <v>93</v>
      </c>
      <c r="O1075" s="668">
        <v>34573</v>
      </c>
      <c r="P1075" s="681">
        <v>0.6837473301162883</v>
      </c>
      <c r="Q1075" s="669">
        <v>371.75268817204301</v>
      </c>
    </row>
    <row r="1076" spans="1:17" ht="14.4" customHeight="1" x14ac:dyDescent="0.3">
      <c r="A1076" s="664" t="s">
        <v>548</v>
      </c>
      <c r="B1076" s="665" t="s">
        <v>6833</v>
      </c>
      <c r="C1076" s="665" t="s">
        <v>5547</v>
      </c>
      <c r="D1076" s="665" t="s">
        <v>6711</v>
      </c>
      <c r="E1076" s="665" t="s">
        <v>6712</v>
      </c>
      <c r="F1076" s="668">
        <v>22</v>
      </c>
      <c r="G1076" s="668">
        <v>0</v>
      </c>
      <c r="H1076" s="668"/>
      <c r="I1076" s="668">
        <v>0</v>
      </c>
      <c r="J1076" s="668">
        <v>14</v>
      </c>
      <c r="K1076" s="668">
        <v>0</v>
      </c>
      <c r="L1076" s="668"/>
      <c r="M1076" s="668">
        <v>0</v>
      </c>
      <c r="N1076" s="668">
        <v>18</v>
      </c>
      <c r="O1076" s="668">
        <v>0</v>
      </c>
      <c r="P1076" s="681"/>
      <c r="Q1076" s="669">
        <v>0</v>
      </c>
    </row>
    <row r="1077" spans="1:17" ht="14.4" customHeight="1" x14ac:dyDescent="0.3">
      <c r="A1077" s="664" t="s">
        <v>548</v>
      </c>
      <c r="B1077" s="665" t="s">
        <v>6910</v>
      </c>
      <c r="C1077" s="665" t="s">
        <v>5547</v>
      </c>
      <c r="D1077" s="665" t="s">
        <v>6911</v>
      </c>
      <c r="E1077" s="665" t="s">
        <v>6912</v>
      </c>
      <c r="F1077" s="668"/>
      <c r="G1077" s="668"/>
      <c r="H1077" s="668"/>
      <c r="I1077" s="668"/>
      <c r="J1077" s="668"/>
      <c r="K1077" s="668"/>
      <c r="L1077" s="668"/>
      <c r="M1077" s="668"/>
      <c r="N1077" s="668">
        <v>2</v>
      </c>
      <c r="O1077" s="668">
        <v>11846</v>
      </c>
      <c r="P1077" s="681"/>
      <c r="Q1077" s="669">
        <v>5923</v>
      </c>
    </row>
    <row r="1078" spans="1:17" ht="14.4" customHeight="1" x14ac:dyDescent="0.3">
      <c r="A1078" s="664" t="s">
        <v>548</v>
      </c>
      <c r="B1078" s="665" t="s">
        <v>6910</v>
      </c>
      <c r="C1078" s="665" t="s">
        <v>5547</v>
      </c>
      <c r="D1078" s="665" t="s">
        <v>6815</v>
      </c>
      <c r="E1078" s="665" t="s">
        <v>6816</v>
      </c>
      <c r="F1078" s="668">
        <v>6</v>
      </c>
      <c r="G1078" s="668">
        <v>1038</v>
      </c>
      <c r="H1078" s="668">
        <v>1</v>
      </c>
      <c r="I1078" s="668">
        <v>173</v>
      </c>
      <c r="J1078" s="668">
        <v>12</v>
      </c>
      <c r="K1078" s="668">
        <v>2088</v>
      </c>
      <c r="L1078" s="668">
        <v>2.0115606936416186</v>
      </c>
      <c r="M1078" s="668">
        <v>174</v>
      </c>
      <c r="N1078" s="668"/>
      <c r="O1078" s="668"/>
      <c r="P1078" s="681"/>
      <c r="Q1078" s="669"/>
    </row>
    <row r="1079" spans="1:17" ht="14.4" customHeight="1" x14ac:dyDescent="0.3">
      <c r="A1079" s="664" t="s">
        <v>548</v>
      </c>
      <c r="B1079" s="665" t="s">
        <v>6910</v>
      </c>
      <c r="C1079" s="665" t="s">
        <v>5547</v>
      </c>
      <c r="D1079" s="665" t="s">
        <v>5579</v>
      </c>
      <c r="E1079" s="665" t="s">
        <v>5580</v>
      </c>
      <c r="F1079" s="668">
        <v>3</v>
      </c>
      <c r="G1079" s="668">
        <v>1593</v>
      </c>
      <c r="H1079" s="668">
        <v>1</v>
      </c>
      <c r="I1079" s="668">
        <v>531</v>
      </c>
      <c r="J1079" s="668"/>
      <c r="K1079" s="668"/>
      <c r="L1079" s="668"/>
      <c r="M1079" s="668"/>
      <c r="N1079" s="668">
        <v>1</v>
      </c>
      <c r="O1079" s="668">
        <v>540</v>
      </c>
      <c r="P1079" s="681">
        <v>0.33898305084745761</v>
      </c>
      <c r="Q1079" s="669">
        <v>540</v>
      </c>
    </row>
    <row r="1080" spans="1:17" ht="14.4" customHeight="1" x14ac:dyDescent="0.3">
      <c r="A1080" s="664" t="s">
        <v>548</v>
      </c>
      <c r="B1080" s="665" t="s">
        <v>6910</v>
      </c>
      <c r="C1080" s="665" t="s">
        <v>5547</v>
      </c>
      <c r="D1080" s="665" t="s">
        <v>6574</v>
      </c>
      <c r="E1080" s="665" t="s">
        <v>6575</v>
      </c>
      <c r="F1080" s="668"/>
      <c r="G1080" s="668"/>
      <c r="H1080" s="668"/>
      <c r="I1080" s="668"/>
      <c r="J1080" s="668">
        <v>6</v>
      </c>
      <c r="K1080" s="668">
        <v>8970</v>
      </c>
      <c r="L1080" s="668"/>
      <c r="M1080" s="668">
        <v>1495</v>
      </c>
      <c r="N1080" s="668"/>
      <c r="O1080" s="668"/>
      <c r="P1080" s="681"/>
      <c r="Q1080" s="669"/>
    </row>
    <row r="1081" spans="1:17" ht="14.4" customHeight="1" x14ac:dyDescent="0.3">
      <c r="A1081" s="664" t="s">
        <v>548</v>
      </c>
      <c r="B1081" s="665" t="s">
        <v>6910</v>
      </c>
      <c r="C1081" s="665" t="s">
        <v>5547</v>
      </c>
      <c r="D1081" s="665" t="s">
        <v>6913</v>
      </c>
      <c r="E1081" s="665" t="s">
        <v>6914</v>
      </c>
      <c r="F1081" s="668">
        <v>3</v>
      </c>
      <c r="G1081" s="668">
        <v>12828</v>
      </c>
      <c r="H1081" s="668">
        <v>1</v>
      </c>
      <c r="I1081" s="668">
        <v>4276</v>
      </c>
      <c r="J1081" s="668"/>
      <c r="K1081" s="668"/>
      <c r="L1081" s="668"/>
      <c r="M1081" s="668"/>
      <c r="N1081" s="668"/>
      <c r="O1081" s="668"/>
      <c r="P1081" s="681"/>
      <c r="Q1081" s="669"/>
    </row>
    <row r="1082" spans="1:17" ht="14.4" customHeight="1" x14ac:dyDescent="0.3">
      <c r="A1082" s="664" t="s">
        <v>548</v>
      </c>
      <c r="B1082" s="665" t="s">
        <v>6910</v>
      </c>
      <c r="C1082" s="665" t="s">
        <v>5547</v>
      </c>
      <c r="D1082" s="665" t="s">
        <v>6578</v>
      </c>
      <c r="E1082" s="665" t="s">
        <v>6579</v>
      </c>
      <c r="F1082" s="668">
        <v>2</v>
      </c>
      <c r="G1082" s="668">
        <v>2018</v>
      </c>
      <c r="H1082" s="668">
        <v>1</v>
      </c>
      <c r="I1082" s="668">
        <v>1009</v>
      </c>
      <c r="J1082" s="668">
        <v>1</v>
      </c>
      <c r="K1082" s="668">
        <v>1012</v>
      </c>
      <c r="L1082" s="668">
        <v>0.50148662041625369</v>
      </c>
      <c r="M1082" s="668">
        <v>1012</v>
      </c>
      <c r="N1082" s="668"/>
      <c r="O1082" s="668"/>
      <c r="P1082" s="681"/>
      <c r="Q1082" s="669"/>
    </row>
    <row r="1083" spans="1:17" ht="14.4" customHeight="1" x14ac:dyDescent="0.3">
      <c r="A1083" s="664" t="s">
        <v>548</v>
      </c>
      <c r="B1083" s="665" t="s">
        <v>6910</v>
      </c>
      <c r="C1083" s="665" t="s">
        <v>5547</v>
      </c>
      <c r="D1083" s="665" t="s">
        <v>6915</v>
      </c>
      <c r="E1083" s="665" t="s">
        <v>6916</v>
      </c>
      <c r="F1083" s="668"/>
      <c r="G1083" s="668"/>
      <c r="H1083" s="668"/>
      <c r="I1083" s="668"/>
      <c r="J1083" s="668"/>
      <c r="K1083" s="668"/>
      <c r="L1083" s="668"/>
      <c r="M1083" s="668"/>
      <c r="N1083" s="668">
        <v>1</v>
      </c>
      <c r="O1083" s="668">
        <v>3633</v>
      </c>
      <c r="P1083" s="681"/>
      <c r="Q1083" s="669">
        <v>3633</v>
      </c>
    </row>
    <row r="1084" spans="1:17" ht="14.4" customHeight="1" x14ac:dyDescent="0.3">
      <c r="A1084" s="664" t="s">
        <v>548</v>
      </c>
      <c r="B1084" s="665" t="s">
        <v>6910</v>
      </c>
      <c r="C1084" s="665" t="s">
        <v>5547</v>
      </c>
      <c r="D1084" s="665" t="s">
        <v>6917</v>
      </c>
      <c r="E1084" s="665" t="s">
        <v>6918</v>
      </c>
      <c r="F1084" s="668"/>
      <c r="G1084" s="668"/>
      <c r="H1084" s="668"/>
      <c r="I1084" s="668"/>
      <c r="J1084" s="668"/>
      <c r="K1084" s="668"/>
      <c r="L1084" s="668"/>
      <c r="M1084" s="668"/>
      <c r="N1084" s="668">
        <v>2</v>
      </c>
      <c r="O1084" s="668">
        <v>8406</v>
      </c>
      <c r="P1084" s="681"/>
      <c r="Q1084" s="669">
        <v>4203</v>
      </c>
    </row>
    <row r="1085" spans="1:17" ht="14.4" customHeight="1" x14ac:dyDescent="0.3">
      <c r="A1085" s="664" t="s">
        <v>548</v>
      </c>
      <c r="B1085" s="665" t="s">
        <v>6910</v>
      </c>
      <c r="C1085" s="665" t="s">
        <v>5547</v>
      </c>
      <c r="D1085" s="665" t="s">
        <v>6919</v>
      </c>
      <c r="E1085" s="665" t="s">
        <v>6920</v>
      </c>
      <c r="F1085" s="668">
        <v>1</v>
      </c>
      <c r="G1085" s="668">
        <v>20314</v>
      </c>
      <c r="H1085" s="668">
        <v>1</v>
      </c>
      <c r="I1085" s="668">
        <v>20314</v>
      </c>
      <c r="J1085" s="668">
        <v>1</v>
      </c>
      <c r="K1085" s="668">
        <v>20505</v>
      </c>
      <c r="L1085" s="668">
        <v>1.0094023825932854</v>
      </c>
      <c r="M1085" s="668">
        <v>20505</v>
      </c>
      <c r="N1085" s="668"/>
      <c r="O1085" s="668"/>
      <c r="P1085" s="681"/>
      <c r="Q1085" s="669"/>
    </row>
    <row r="1086" spans="1:17" ht="14.4" customHeight="1" x14ac:dyDescent="0.3">
      <c r="A1086" s="664" t="s">
        <v>548</v>
      </c>
      <c r="B1086" s="665" t="s">
        <v>6910</v>
      </c>
      <c r="C1086" s="665" t="s">
        <v>5547</v>
      </c>
      <c r="D1086" s="665" t="s">
        <v>6921</v>
      </c>
      <c r="E1086" s="665" t="s">
        <v>6922</v>
      </c>
      <c r="F1086" s="668">
        <v>12</v>
      </c>
      <c r="G1086" s="668">
        <v>780</v>
      </c>
      <c r="H1086" s="668">
        <v>1</v>
      </c>
      <c r="I1086" s="668">
        <v>65</v>
      </c>
      <c r="J1086" s="668"/>
      <c r="K1086" s="668"/>
      <c r="L1086" s="668"/>
      <c r="M1086" s="668"/>
      <c r="N1086" s="668"/>
      <c r="O1086" s="668"/>
      <c r="P1086" s="681"/>
      <c r="Q1086" s="669"/>
    </row>
    <row r="1087" spans="1:17" ht="14.4" customHeight="1" x14ac:dyDescent="0.3">
      <c r="A1087" s="664" t="s">
        <v>548</v>
      </c>
      <c r="B1087" s="665" t="s">
        <v>6910</v>
      </c>
      <c r="C1087" s="665" t="s">
        <v>5547</v>
      </c>
      <c r="D1087" s="665" t="s">
        <v>5617</v>
      </c>
      <c r="E1087" s="665" t="s">
        <v>5580</v>
      </c>
      <c r="F1087" s="668">
        <v>3</v>
      </c>
      <c r="G1087" s="668">
        <v>2019</v>
      </c>
      <c r="H1087" s="668">
        <v>1</v>
      </c>
      <c r="I1087" s="668">
        <v>673</v>
      </c>
      <c r="J1087" s="668">
        <v>2</v>
      </c>
      <c r="K1087" s="668">
        <v>1350</v>
      </c>
      <c r="L1087" s="668">
        <v>0.66864784546805345</v>
      </c>
      <c r="M1087" s="668">
        <v>675</v>
      </c>
      <c r="N1087" s="668"/>
      <c r="O1087" s="668"/>
      <c r="P1087" s="681"/>
      <c r="Q1087" s="669"/>
    </row>
    <row r="1088" spans="1:17" ht="14.4" customHeight="1" x14ac:dyDescent="0.3">
      <c r="A1088" s="664" t="s">
        <v>548</v>
      </c>
      <c r="B1088" s="665" t="s">
        <v>6910</v>
      </c>
      <c r="C1088" s="665" t="s">
        <v>5547</v>
      </c>
      <c r="D1088" s="665" t="s">
        <v>6664</v>
      </c>
      <c r="E1088" s="665" t="s">
        <v>6665</v>
      </c>
      <c r="F1088" s="668">
        <v>1</v>
      </c>
      <c r="G1088" s="668">
        <v>850</v>
      </c>
      <c r="H1088" s="668">
        <v>1</v>
      </c>
      <c r="I1088" s="668">
        <v>850</v>
      </c>
      <c r="J1088" s="668"/>
      <c r="K1088" s="668"/>
      <c r="L1088" s="668"/>
      <c r="M1088" s="668"/>
      <c r="N1088" s="668">
        <v>1</v>
      </c>
      <c r="O1088" s="668">
        <v>865</v>
      </c>
      <c r="P1088" s="681">
        <v>1.0176470588235293</v>
      </c>
      <c r="Q1088" s="669">
        <v>865</v>
      </c>
    </row>
    <row r="1089" spans="1:17" ht="14.4" customHeight="1" x14ac:dyDescent="0.3">
      <c r="A1089" s="664" t="s">
        <v>548</v>
      </c>
      <c r="B1089" s="665" t="s">
        <v>6910</v>
      </c>
      <c r="C1089" s="665" t="s">
        <v>5547</v>
      </c>
      <c r="D1089" s="665" t="s">
        <v>6923</v>
      </c>
      <c r="E1089" s="665" t="s">
        <v>6924</v>
      </c>
      <c r="F1089" s="668">
        <v>1</v>
      </c>
      <c r="G1089" s="668">
        <v>1535</v>
      </c>
      <c r="H1089" s="668">
        <v>1</v>
      </c>
      <c r="I1089" s="668">
        <v>1535</v>
      </c>
      <c r="J1089" s="668">
        <v>1</v>
      </c>
      <c r="K1089" s="668">
        <v>1538</v>
      </c>
      <c r="L1089" s="668">
        <v>1.0019543973941367</v>
      </c>
      <c r="M1089" s="668">
        <v>1538</v>
      </c>
      <c r="N1089" s="668">
        <v>2</v>
      </c>
      <c r="O1089" s="668">
        <v>3094</v>
      </c>
      <c r="P1089" s="681">
        <v>2.0156351791530946</v>
      </c>
      <c r="Q1089" s="669">
        <v>1547</v>
      </c>
    </row>
    <row r="1090" spans="1:17" ht="14.4" customHeight="1" x14ac:dyDescent="0.3">
      <c r="A1090" s="664" t="s">
        <v>548</v>
      </c>
      <c r="B1090" s="665" t="s">
        <v>6910</v>
      </c>
      <c r="C1090" s="665" t="s">
        <v>5547</v>
      </c>
      <c r="D1090" s="665" t="s">
        <v>5776</v>
      </c>
      <c r="E1090" s="665" t="s">
        <v>5777</v>
      </c>
      <c r="F1090" s="668">
        <v>1</v>
      </c>
      <c r="G1090" s="668">
        <v>355</v>
      </c>
      <c r="H1090" s="668">
        <v>1</v>
      </c>
      <c r="I1090" s="668">
        <v>355</v>
      </c>
      <c r="J1090" s="668"/>
      <c r="K1090" s="668"/>
      <c r="L1090" s="668"/>
      <c r="M1090" s="668"/>
      <c r="N1090" s="668">
        <v>4</v>
      </c>
      <c r="O1090" s="668">
        <v>1456</v>
      </c>
      <c r="P1090" s="681">
        <v>4.1014084507042252</v>
      </c>
      <c r="Q1090" s="669">
        <v>364</v>
      </c>
    </row>
    <row r="1091" spans="1:17" ht="14.4" customHeight="1" x14ac:dyDescent="0.3">
      <c r="A1091" s="664" t="s">
        <v>548</v>
      </c>
      <c r="B1091" s="665" t="s">
        <v>6910</v>
      </c>
      <c r="C1091" s="665" t="s">
        <v>5547</v>
      </c>
      <c r="D1091" s="665" t="s">
        <v>6925</v>
      </c>
      <c r="E1091" s="665" t="s">
        <v>6926</v>
      </c>
      <c r="F1091" s="668"/>
      <c r="G1091" s="668"/>
      <c r="H1091" s="668"/>
      <c r="I1091" s="668"/>
      <c r="J1091" s="668">
        <v>1</v>
      </c>
      <c r="K1091" s="668">
        <v>2654</v>
      </c>
      <c r="L1091" s="668"/>
      <c r="M1091" s="668">
        <v>2654</v>
      </c>
      <c r="N1091" s="668"/>
      <c r="O1091" s="668"/>
      <c r="P1091" s="681"/>
      <c r="Q1091" s="669"/>
    </row>
    <row r="1092" spans="1:17" ht="14.4" customHeight="1" x14ac:dyDescent="0.3">
      <c r="A1092" s="664" t="s">
        <v>548</v>
      </c>
      <c r="B1092" s="665" t="s">
        <v>6910</v>
      </c>
      <c r="C1092" s="665" t="s">
        <v>5547</v>
      </c>
      <c r="D1092" s="665" t="s">
        <v>5778</v>
      </c>
      <c r="E1092" s="665" t="s">
        <v>5779</v>
      </c>
      <c r="F1092" s="668">
        <v>1</v>
      </c>
      <c r="G1092" s="668">
        <v>1592</v>
      </c>
      <c r="H1092" s="668">
        <v>1</v>
      </c>
      <c r="I1092" s="668">
        <v>1592</v>
      </c>
      <c r="J1092" s="668"/>
      <c r="K1092" s="668"/>
      <c r="L1092" s="668"/>
      <c r="M1092" s="668"/>
      <c r="N1092" s="668"/>
      <c r="O1092" s="668"/>
      <c r="P1092" s="681"/>
      <c r="Q1092" s="669"/>
    </row>
    <row r="1093" spans="1:17" ht="14.4" customHeight="1" x14ac:dyDescent="0.3">
      <c r="A1093" s="664" t="s">
        <v>548</v>
      </c>
      <c r="B1093" s="665" t="s">
        <v>6910</v>
      </c>
      <c r="C1093" s="665" t="s">
        <v>5547</v>
      </c>
      <c r="D1093" s="665" t="s">
        <v>6927</v>
      </c>
      <c r="E1093" s="665" t="s">
        <v>6928</v>
      </c>
      <c r="F1093" s="668"/>
      <c r="G1093" s="668"/>
      <c r="H1093" s="668"/>
      <c r="I1093" s="668"/>
      <c r="J1093" s="668"/>
      <c r="K1093" s="668"/>
      <c r="L1093" s="668"/>
      <c r="M1093" s="668"/>
      <c r="N1093" s="668">
        <v>3</v>
      </c>
      <c r="O1093" s="668">
        <v>5202</v>
      </c>
      <c r="P1093" s="681"/>
      <c r="Q1093" s="669">
        <v>1734</v>
      </c>
    </row>
    <row r="1094" spans="1:17" ht="14.4" customHeight="1" x14ac:dyDescent="0.3">
      <c r="A1094" s="664" t="s">
        <v>548</v>
      </c>
      <c r="B1094" s="665" t="s">
        <v>6910</v>
      </c>
      <c r="C1094" s="665" t="s">
        <v>5547</v>
      </c>
      <c r="D1094" s="665" t="s">
        <v>6704</v>
      </c>
      <c r="E1094" s="665" t="s">
        <v>6705</v>
      </c>
      <c r="F1094" s="668"/>
      <c r="G1094" s="668"/>
      <c r="H1094" s="668"/>
      <c r="I1094" s="668"/>
      <c r="J1094" s="668">
        <v>6</v>
      </c>
      <c r="K1094" s="668">
        <v>5856</v>
      </c>
      <c r="L1094" s="668"/>
      <c r="M1094" s="668">
        <v>976</v>
      </c>
      <c r="N1094" s="668">
        <v>3</v>
      </c>
      <c r="O1094" s="668">
        <v>3003</v>
      </c>
      <c r="P1094" s="681"/>
      <c r="Q1094" s="669">
        <v>1001</v>
      </c>
    </row>
    <row r="1095" spans="1:17" ht="14.4" customHeight="1" x14ac:dyDescent="0.3">
      <c r="A1095" s="664" t="s">
        <v>548</v>
      </c>
      <c r="B1095" s="665" t="s">
        <v>6910</v>
      </c>
      <c r="C1095" s="665" t="s">
        <v>5547</v>
      </c>
      <c r="D1095" s="665" t="s">
        <v>6929</v>
      </c>
      <c r="E1095" s="665" t="s">
        <v>6930</v>
      </c>
      <c r="F1095" s="668"/>
      <c r="G1095" s="668"/>
      <c r="H1095" s="668"/>
      <c r="I1095" s="668"/>
      <c r="J1095" s="668">
        <v>5</v>
      </c>
      <c r="K1095" s="668">
        <v>8895</v>
      </c>
      <c r="L1095" s="668"/>
      <c r="M1095" s="668">
        <v>1779</v>
      </c>
      <c r="N1095" s="668"/>
      <c r="O1095" s="668"/>
      <c r="P1095" s="681"/>
      <c r="Q1095" s="669"/>
    </row>
    <row r="1096" spans="1:17" ht="14.4" customHeight="1" x14ac:dyDescent="0.3">
      <c r="A1096" s="664" t="s">
        <v>548</v>
      </c>
      <c r="B1096" s="665" t="s">
        <v>6910</v>
      </c>
      <c r="C1096" s="665" t="s">
        <v>5547</v>
      </c>
      <c r="D1096" s="665" t="s">
        <v>719</v>
      </c>
      <c r="E1096" s="665" t="s">
        <v>6708</v>
      </c>
      <c r="F1096" s="668">
        <v>3</v>
      </c>
      <c r="G1096" s="668">
        <v>3568</v>
      </c>
      <c r="H1096" s="668">
        <v>1</v>
      </c>
      <c r="I1096" s="668">
        <v>1189.3333333333333</v>
      </c>
      <c r="J1096" s="668"/>
      <c r="K1096" s="668"/>
      <c r="L1096" s="668"/>
      <c r="M1096" s="668"/>
      <c r="N1096" s="668"/>
      <c r="O1096" s="668"/>
      <c r="P1096" s="681"/>
      <c r="Q1096" s="669"/>
    </row>
    <row r="1097" spans="1:17" ht="14.4" customHeight="1" x14ac:dyDescent="0.3">
      <c r="A1097" s="664" t="s">
        <v>548</v>
      </c>
      <c r="B1097" s="665" t="s">
        <v>6910</v>
      </c>
      <c r="C1097" s="665" t="s">
        <v>5547</v>
      </c>
      <c r="D1097" s="665" t="s">
        <v>6713</v>
      </c>
      <c r="E1097" s="665" t="s">
        <v>6714</v>
      </c>
      <c r="F1097" s="668"/>
      <c r="G1097" s="668"/>
      <c r="H1097" s="668"/>
      <c r="I1097" s="668"/>
      <c r="J1097" s="668"/>
      <c r="K1097" s="668"/>
      <c r="L1097" s="668"/>
      <c r="M1097" s="668"/>
      <c r="N1097" s="668">
        <v>2</v>
      </c>
      <c r="O1097" s="668">
        <v>1420</v>
      </c>
      <c r="P1097" s="681"/>
      <c r="Q1097" s="669">
        <v>710</v>
      </c>
    </row>
    <row r="1098" spans="1:17" ht="14.4" customHeight="1" x14ac:dyDescent="0.3">
      <c r="A1098" s="664" t="s">
        <v>548</v>
      </c>
      <c r="B1098" s="665" t="s">
        <v>6910</v>
      </c>
      <c r="C1098" s="665" t="s">
        <v>5547</v>
      </c>
      <c r="D1098" s="665" t="s">
        <v>6931</v>
      </c>
      <c r="E1098" s="665" t="s">
        <v>6932</v>
      </c>
      <c r="F1098" s="668"/>
      <c r="G1098" s="668"/>
      <c r="H1098" s="668"/>
      <c r="I1098" s="668"/>
      <c r="J1098" s="668"/>
      <c r="K1098" s="668"/>
      <c r="L1098" s="668"/>
      <c r="M1098" s="668"/>
      <c r="N1098" s="668">
        <v>2</v>
      </c>
      <c r="O1098" s="668">
        <v>7330</v>
      </c>
      <c r="P1098" s="681"/>
      <c r="Q1098" s="669">
        <v>3665</v>
      </c>
    </row>
    <row r="1099" spans="1:17" ht="14.4" customHeight="1" x14ac:dyDescent="0.3">
      <c r="A1099" s="664" t="s">
        <v>548</v>
      </c>
      <c r="B1099" s="665" t="s">
        <v>6910</v>
      </c>
      <c r="C1099" s="665" t="s">
        <v>5547</v>
      </c>
      <c r="D1099" s="665" t="s">
        <v>6723</v>
      </c>
      <c r="E1099" s="665" t="s">
        <v>6724</v>
      </c>
      <c r="F1099" s="668">
        <v>2</v>
      </c>
      <c r="G1099" s="668">
        <v>3922</v>
      </c>
      <c r="H1099" s="668">
        <v>1</v>
      </c>
      <c r="I1099" s="668">
        <v>1961</v>
      </c>
      <c r="J1099" s="668"/>
      <c r="K1099" s="668"/>
      <c r="L1099" s="668"/>
      <c r="M1099" s="668"/>
      <c r="N1099" s="668"/>
      <c r="O1099" s="668"/>
      <c r="P1099" s="681"/>
      <c r="Q1099" s="669"/>
    </row>
    <row r="1100" spans="1:17" ht="14.4" customHeight="1" x14ac:dyDescent="0.3">
      <c r="A1100" s="664" t="s">
        <v>548</v>
      </c>
      <c r="B1100" s="665" t="s">
        <v>6910</v>
      </c>
      <c r="C1100" s="665" t="s">
        <v>5547</v>
      </c>
      <c r="D1100" s="665" t="s">
        <v>6933</v>
      </c>
      <c r="E1100" s="665" t="s">
        <v>6934</v>
      </c>
      <c r="F1100" s="668"/>
      <c r="G1100" s="668"/>
      <c r="H1100" s="668"/>
      <c r="I1100" s="668"/>
      <c r="J1100" s="668"/>
      <c r="K1100" s="668"/>
      <c r="L1100" s="668"/>
      <c r="M1100" s="668"/>
      <c r="N1100" s="668">
        <v>1</v>
      </c>
      <c r="O1100" s="668">
        <v>16633</v>
      </c>
      <c r="P1100" s="681"/>
      <c r="Q1100" s="669">
        <v>16633</v>
      </c>
    </row>
    <row r="1101" spans="1:17" ht="14.4" customHeight="1" x14ac:dyDescent="0.3">
      <c r="A1101" s="664" t="s">
        <v>548</v>
      </c>
      <c r="B1101" s="665" t="s">
        <v>6910</v>
      </c>
      <c r="C1101" s="665" t="s">
        <v>5547</v>
      </c>
      <c r="D1101" s="665" t="s">
        <v>5678</v>
      </c>
      <c r="E1101" s="665" t="s">
        <v>5679</v>
      </c>
      <c r="F1101" s="668"/>
      <c r="G1101" s="668"/>
      <c r="H1101" s="668"/>
      <c r="I1101" s="668"/>
      <c r="J1101" s="668">
        <v>1</v>
      </c>
      <c r="K1101" s="668">
        <v>1321</v>
      </c>
      <c r="L1101" s="668"/>
      <c r="M1101" s="668">
        <v>1321</v>
      </c>
      <c r="N1101" s="668"/>
      <c r="O1101" s="668"/>
      <c r="P1101" s="681"/>
      <c r="Q1101" s="669"/>
    </row>
    <row r="1102" spans="1:17" ht="14.4" customHeight="1" x14ac:dyDescent="0.3">
      <c r="A1102" s="664" t="s">
        <v>548</v>
      </c>
      <c r="B1102" s="665" t="s">
        <v>6910</v>
      </c>
      <c r="C1102" s="665" t="s">
        <v>5547</v>
      </c>
      <c r="D1102" s="665" t="s">
        <v>6733</v>
      </c>
      <c r="E1102" s="665" t="s">
        <v>6734</v>
      </c>
      <c r="F1102" s="668"/>
      <c r="G1102" s="668"/>
      <c r="H1102" s="668"/>
      <c r="I1102" s="668"/>
      <c r="J1102" s="668"/>
      <c r="K1102" s="668"/>
      <c r="L1102" s="668"/>
      <c r="M1102" s="668"/>
      <c r="N1102" s="668">
        <v>2</v>
      </c>
      <c r="O1102" s="668">
        <v>3678</v>
      </c>
      <c r="P1102" s="681"/>
      <c r="Q1102" s="669">
        <v>1839</v>
      </c>
    </row>
    <row r="1103" spans="1:17" ht="14.4" customHeight="1" x14ac:dyDescent="0.3">
      <c r="A1103" s="664" t="s">
        <v>548</v>
      </c>
      <c r="B1103" s="665" t="s">
        <v>6910</v>
      </c>
      <c r="C1103" s="665" t="s">
        <v>5547</v>
      </c>
      <c r="D1103" s="665" t="s">
        <v>6935</v>
      </c>
      <c r="E1103" s="665" t="s">
        <v>6936</v>
      </c>
      <c r="F1103" s="668"/>
      <c r="G1103" s="668"/>
      <c r="H1103" s="668"/>
      <c r="I1103" s="668"/>
      <c r="J1103" s="668">
        <v>1</v>
      </c>
      <c r="K1103" s="668">
        <v>2206</v>
      </c>
      <c r="L1103" s="668"/>
      <c r="M1103" s="668">
        <v>2206</v>
      </c>
      <c r="N1103" s="668"/>
      <c r="O1103" s="668"/>
      <c r="P1103" s="681"/>
      <c r="Q1103" s="669"/>
    </row>
    <row r="1104" spans="1:17" ht="14.4" customHeight="1" x14ac:dyDescent="0.3">
      <c r="A1104" s="664" t="s">
        <v>548</v>
      </c>
      <c r="B1104" s="665" t="s">
        <v>6910</v>
      </c>
      <c r="C1104" s="665" t="s">
        <v>5547</v>
      </c>
      <c r="D1104" s="665" t="s">
        <v>6937</v>
      </c>
      <c r="E1104" s="665" t="s">
        <v>6938</v>
      </c>
      <c r="F1104" s="668">
        <v>1</v>
      </c>
      <c r="G1104" s="668">
        <v>4949</v>
      </c>
      <c r="H1104" s="668">
        <v>1</v>
      </c>
      <c r="I1104" s="668">
        <v>4949</v>
      </c>
      <c r="J1104" s="668"/>
      <c r="K1104" s="668"/>
      <c r="L1104" s="668"/>
      <c r="M1104" s="668"/>
      <c r="N1104" s="668">
        <v>1</v>
      </c>
      <c r="O1104" s="668">
        <v>5228</v>
      </c>
      <c r="P1104" s="681">
        <v>1.0563750252576278</v>
      </c>
      <c r="Q1104" s="669">
        <v>5228</v>
      </c>
    </row>
    <row r="1105" spans="1:17" ht="14.4" customHeight="1" x14ac:dyDescent="0.3">
      <c r="A1105" s="664" t="s">
        <v>548</v>
      </c>
      <c r="B1105" s="665" t="s">
        <v>6910</v>
      </c>
      <c r="C1105" s="665" t="s">
        <v>5547</v>
      </c>
      <c r="D1105" s="665" t="s">
        <v>6939</v>
      </c>
      <c r="E1105" s="665" t="s">
        <v>6940</v>
      </c>
      <c r="F1105" s="668"/>
      <c r="G1105" s="668"/>
      <c r="H1105" s="668"/>
      <c r="I1105" s="668"/>
      <c r="J1105" s="668">
        <v>1</v>
      </c>
      <c r="K1105" s="668">
        <v>1867</v>
      </c>
      <c r="L1105" s="668"/>
      <c r="M1105" s="668">
        <v>1867</v>
      </c>
      <c r="N1105" s="668"/>
      <c r="O1105" s="668"/>
      <c r="P1105" s="681"/>
      <c r="Q1105" s="669"/>
    </row>
    <row r="1106" spans="1:17" ht="14.4" customHeight="1" x14ac:dyDescent="0.3">
      <c r="A1106" s="664" t="s">
        <v>548</v>
      </c>
      <c r="B1106" s="665" t="s">
        <v>6910</v>
      </c>
      <c r="C1106" s="665" t="s">
        <v>5547</v>
      </c>
      <c r="D1106" s="665" t="s">
        <v>6941</v>
      </c>
      <c r="E1106" s="665" t="s">
        <v>6942</v>
      </c>
      <c r="F1106" s="668"/>
      <c r="G1106" s="668"/>
      <c r="H1106" s="668"/>
      <c r="I1106" s="668"/>
      <c r="J1106" s="668">
        <v>1</v>
      </c>
      <c r="K1106" s="668">
        <v>3941</v>
      </c>
      <c r="L1106" s="668"/>
      <c r="M1106" s="668">
        <v>3941</v>
      </c>
      <c r="N1106" s="668"/>
      <c r="O1106" s="668"/>
      <c r="P1106" s="681"/>
      <c r="Q1106" s="669"/>
    </row>
    <row r="1107" spans="1:17" ht="14.4" customHeight="1" x14ac:dyDescent="0.3">
      <c r="A1107" s="664" t="s">
        <v>548</v>
      </c>
      <c r="B1107" s="665" t="s">
        <v>6910</v>
      </c>
      <c r="C1107" s="665" t="s">
        <v>5547</v>
      </c>
      <c r="D1107" s="665" t="s">
        <v>6943</v>
      </c>
      <c r="E1107" s="665" t="s">
        <v>6944</v>
      </c>
      <c r="F1107" s="668">
        <v>2</v>
      </c>
      <c r="G1107" s="668">
        <v>728</v>
      </c>
      <c r="H1107" s="668">
        <v>1</v>
      </c>
      <c r="I1107" s="668">
        <v>364</v>
      </c>
      <c r="J1107" s="668"/>
      <c r="K1107" s="668"/>
      <c r="L1107" s="668"/>
      <c r="M1107" s="668"/>
      <c r="N1107" s="668"/>
      <c r="O1107" s="668"/>
      <c r="P1107" s="681"/>
      <c r="Q1107" s="669"/>
    </row>
    <row r="1108" spans="1:17" ht="14.4" customHeight="1" x14ac:dyDescent="0.3">
      <c r="A1108" s="664" t="s">
        <v>548</v>
      </c>
      <c r="B1108" s="665" t="s">
        <v>6945</v>
      </c>
      <c r="C1108" s="665" t="s">
        <v>5547</v>
      </c>
      <c r="D1108" s="665" t="s">
        <v>6946</v>
      </c>
      <c r="E1108" s="665" t="s">
        <v>6947</v>
      </c>
      <c r="F1108" s="668">
        <v>1</v>
      </c>
      <c r="G1108" s="668">
        <v>342</v>
      </c>
      <c r="H1108" s="668">
        <v>1</v>
      </c>
      <c r="I1108" s="668">
        <v>342</v>
      </c>
      <c r="J1108" s="668">
        <v>2</v>
      </c>
      <c r="K1108" s="668">
        <v>688</v>
      </c>
      <c r="L1108" s="668">
        <v>2.0116959064327484</v>
      </c>
      <c r="M1108" s="668">
        <v>344</v>
      </c>
      <c r="N1108" s="668"/>
      <c r="O1108" s="668"/>
      <c r="P1108" s="681"/>
      <c r="Q1108" s="669"/>
    </row>
    <row r="1109" spans="1:17" ht="14.4" customHeight="1" x14ac:dyDescent="0.3">
      <c r="A1109" s="664" t="s">
        <v>548</v>
      </c>
      <c r="B1109" s="665" t="s">
        <v>6945</v>
      </c>
      <c r="C1109" s="665" t="s">
        <v>5547</v>
      </c>
      <c r="D1109" s="665" t="s">
        <v>6948</v>
      </c>
      <c r="E1109" s="665" t="s">
        <v>6949</v>
      </c>
      <c r="F1109" s="668">
        <v>1</v>
      </c>
      <c r="G1109" s="668">
        <v>354</v>
      </c>
      <c r="H1109" s="668">
        <v>1</v>
      </c>
      <c r="I1109" s="668">
        <v>354</v>
      </c>
      <c r="J1109" s="668"/>
      <c r="K1109" s="668"/>
      <c r="L1109" s="668"/>
      <c r="M1109" s="668"/>
      <c r="N1109" s="668"/>
      <c r="O1109" s="668"/>
      <c r="P1109" s="681"/>
      <c r="Q1109" s="669"/>
    </row>
    <row r="1110" spans="1:17" ht="14.4" customHeight="1" x14ac:dyDescent="0.3">
      <c r="A1110" s="664" t="s">
        <v>548</v>
      </c>
      <c r="B1110" s="665" t="s">
        <v>6945</v>
      </c>
      <c r="C1110" s="665" t="s">
        <v>5547</v>
      </c>
      <c r="D1110" s="665" t="s">
        <v>6950</v>
      </c>
      <c r="E1110" s="665" t="s">
        <v>6951</v>
      </c>
      <c r="F1110" s="668"/>
      <c r="G1110" s="668"/>
      <c r="H1110" s="668"/>
      <c r="I1110" s="668"/>
      <c r="J1110" s="668">
        <v>1</v>
      </c>
      <c r="K1110" s="668">
        <v>5315</v>
      </c>
      <c r="L1110" s="668"/>
      <c r="M1110" s="668">
        <v>5315</v>
      </c>
      <c r="N1110" s="668"/>
      <c r="O1110" s="668"/>
      <c r="P1110" s="681"/>
      <c r="Q1110" s="669"/>
    </row>
    <row r="1111" spans="1:17" ht="14.4" customHeight="1" x14ac:dyDescent="0.3">
      <c r="A1111" s="664" t="s">
        <v>548</v>
      </c>
      <c r="B1111" s="665" t="s">
        <v>6945</v>
      </c>
      <c r="C1111" s="665" t="s">
        <v>5547</v>
      </c>
      <c r="D1111" s="665" t="s">
        <v>6952</v>
      </c>
      <c r="E1111" s="665" t="s">
        <v>6953</v>
      </c>
      <c r="F1111" s="668"/>
      <c r="G1111" s="668"/>
      <c r="H1111" s="668"/>
      <c r="I1111" s="668"/>
      <c r="J1111" s="668">
        <v>1</v>
      </c>
      <c r="K1111" s="668">
        <v>2452</v>
      </c>
      <c r="L1111" s="668"/>
      <c r="M1111" s="668">
        <v>2452</v>
      </c>
      <c r="N1111" s="668"/>
      <c r="O1111" s="668"/>
      <c r="P1111" s="681"/>
      <c r="Q1111" s="669"/>
    </row>
    <row r="1112" spans="1:17" ht="14.4" customHeight="1" x14ac:dyDescent="0.3">
      <c r="A1112" s="664" t="s">
        <v>548</v>
      </c>
      <c r="B1112" s="665" t="s">
        <v>6945</v>
      </c>
      <c r="C1112" s="665" t="s">
        <v>5547</v>
      </c>
      <c r="D1112" s="665" t="s">
        <v>6954</v>
      </c>
      <c r="E1112" s="665" t="s">
        <v>6955</v>
      </c>
      <c r="F1112" s="668"/>
      <c r="G1112" s="668"/>
      <c r="H1112" s="668"/>
      <c r="I1112" s="668"/>
      <c r="J1112" s="668">
        <v>2</v>
      </c>
      <c r="K1112" s="668">
        <v>2332</v>
      </c>
      <c r="L1112" s="668"/>
      <c r="M1112" s="668">
        <v>1166</v>
      </c>
      <c r="N1112" s="668"/>
      <c r="O1112" s="668"/>
      <c r="P1112" s="681"/>
      <c r="Q1112" s="669"/>
    </row>
    <row r="1113" spans="1:17" ht="14.4" customHeight="1" x14ac:dyDescent="0.3">
      <c r="A1113" s="664" t="s">
        <v>548</v>
      </c>
      <c r="B1113" s="665" t="s">
        <v>6945</v>
      </c>
      <c r="C1113" s="665" t="s">
        <v>5547</v>
      </c>
      <c r="D1113" s="665" t="s">
        <v>6956</v>
      </c>
      <c r="E1113" s="665" t="s">
        <v>6957</v>
      </c>
      <c r="F1113" s="668"/>
      <c r="G1113" s="668"/>
      <c r="H1113" s="668"/>
      <c r="I1113" s="668"/>
      <c r="J1113" s="668">
        <v>1</v>
      </c>
      <c r="K1113" s="668">
        <v>819</v>
      </c>
      <c r="L1113" s="668"/>
      <c r="M1113" s="668">
        <v>819</v>
      </c>
      <c r="N1113" s="668"/>
      <c r="O1113" s="668"/>
      <c r="P1113" s="681"/>
      <c r="Q1113" s="669"/>
    </row>
    <row r="1114" spans="1:17" ht="14.4" customHeight="1" x14ac:dyDescent="0.3">
      <c r="A1114" s="664" t="s">
        <v>548</v>
      </c>
      <c r="B1114" s="665" t="s">
        <v>6945</v>
      </c>
      <c r="C1114" s="665" t="s">
        <v>5547</v>
      </c>
      <c r="D1114" s="665" t="s">
        <v>6925</v>
      </c>
      <c r="E1114" s="665" t="s">
        <v>6926</v>
      </c>
      <c r="F1114" s="668"/>
      <c r="G1114" s="668"/>
      <c r="H1114" s="668"/>
      <c r="I1114" s="668"/>
      <c r="J1114" s="668">
        <v>3</v>
      </c>
      <c r="K1114" s="668">
        <v>7962</v>
      </c>
      <c r="L1114" s="668"/>
      <c r="M1114" s="668">
        <v>2654</v>
      </c>
      <c r="N1114" s="668"/>
      <c r="O1114" s="668"/>
      <c r="P1114" s="681"/>
      <c r="Q1114" s="669"/>
    </row>
    <row r="1115" spans="1:17" ht="14.4" customHeight="1" x14ac:dyDescent="0.3">
      <c r="A1115" s="664" t="s">
        <v>548</v>
      </c>
      <c r="B1115" s="665" t="s">
        <v>6945</v>
      </c>
      <c r="C1115" s="665" t="s">
        <v>5547</v>
      </c>
      <c r="D1115" s="665" t="s">
        <v>6958</v>
      </c>
      <c r="E1115" s="665" t="s">
        <v>6959</v>
      </c>
      <c r="F1115" s="668">
        <v>4</v>
      </c>
      <c r="G1115" s="668">
        <v>9752</v>
      </c>
      <c r="H1115" s="668">
        <v>1</v>
      </c>
      <c r="I1115" s="668">
        <v>2438</v>
      </c>
      <c r="J1115" s="668">
        <v>5</v>
      </c>
      <c r="K1115" s="668">
        <v>12260</v>
      </c>
      <c r="L1115" s="668">
        <v>1.2571780147662017</v>
      </c>
      <c r="M1115" s="668">
        <v>2452</v>
      </c>
      <c r="N1115" s="668">
        <v>1</v>
      </c>
      <c r="O1115" s="668">
        <v>2561</v>
      </c>
      <c r="P1115" s="681">
        <v>0.26261279737489746</v>
      </c>
      <c r="Q1115" s="669">
        <v>2561</v>
      </c>
    </row>
    <row r="1116" spans="1:17" ht="14.4" customHeight="1" x14ac:dyDescent="0.3">
      <c r="A1116" s="664" t="s">
        <v>548</v>
      </c>
      <c r="B1116" s="665" t="s">
        <v>6945</v>
      </c>
      <c r="C1116" s="665" t="s">
        <v>5547</v>
      </c>
      <c r="D1116" s="665" t="s">
        <v>6960</v>
      </c>
      <c r="E1116" s="665" t="s">
        <v>6961</v>
      </c>
      <c r="F1116" s="668">
        <v>1</v>
      </c>
      <c r="G1116" s="668">
        <v>2953</v>
      </c>
      <c r="H1116" s="668">
        <v>1</v>
      </c>
      <c r="I1116" s="668">
        <v>2953</v>
      </c>
      <c r="J1116" s="668"/>
      <c r="K1116" s="668"/>
      <c r="L1116" s="668"/>
      <c r="M1116" s="668"/>
      <c r="N1116" s="668"/>
      <c r="O1116" s="668"/>
      <c r="P1116" s="681"/>
      <c r="Q1116" s="669"/>
    </row>
    <row r="1117" spans="1:17" ht="14.4" customHeight="1" x14ac:dyDescent="0.3">
      <c r="A1117" s="664" t="s">
        <v>548</v>
      </c>
      <c r="B1117" s="665" t="s">
        <v>6945</v>
      </c>
      <c r="C1117" s="665" t="s">
        <v>5547</v>
      </c>
      <c r="D1117" s="665" t="s">
        <v>6962</v>
      </c>
      <c r="E1117" s="665" t="s">
        <v>6963</v>
      </c>
      <c r="F1117" s="668">
        <v>2</v>
      </c>
      <c r="G1117" s="668">
        <v>1210</v>
      </c>
      <c r="H1117" s="668">
        <v>1</v>
      </c>
      <c r="I1117" s="668">
        <v>605</v>
      </c>
      <c r="J1117" s="668"/>
      <c r="K1117" s="668"/>
      <c r="L1117" s="668"/>
      <c r="M1117" s="668"/>
      <c r="N1117" s="668"/>
      <c r="O1117" s="668"/>
      <c r="P1117" s="681"/>
      <c r="Q1117" s="669"/>
    </row>
    <row r="1118" spans="1:17" ht="14.4" customHeight="1" x14ac:dyDescent="0.3">
      <c r="A1118" s="664" t="s">
        <v>548</v>
      </c>
      <c r="B1118" s="665" t="s">
        <v>6945</v>
      </c>
      <c r="C1118" s="665" t="s">
        <v>5547</v>
      </c>
      <c r="D1118" s="665" t="s">
        <v>6964</v>
      </c>
      <c r="E1118" s="665" t="s">
        <v>6965</v>
      </c>
      <c r="F1118" s="668"/>
      <c r="G1118" s="668"/>
      <c r="H1118" s="668"/>
      <c r="I1118" s="668"/>
      <c r="J1118" s="668">
        <v>1</v>
      </c>
      <c r="K1118" s="668">
        <v>1475</v>
      </c>
      <c r="L1118" s="668"/>
      <c r="M1118" s="668">
        <v>1475</v>
      </c>
      <c r="N1118" s="668">
        <v>1</v>
      </c>
      <c r="O1118" s="668">
        <v>1548</v>
      </c>
      <c r="P1118" s="681"/>
      <c r="Q1118" s="669">
        <v>1548</v>
      </c>
    </row>
    <row r="1119" spans="1:17" ht="14.4" customHeight="1" x14ac:dyDescent="0.3">
      <c r="A1119" s="664" t="s">
        <v>548</v>
      </c>
      <c r="B1119" s="665" t="s">
        <v>6945</v>
      </c>
      <c r="C1119" s="665" t="s">
        <v>5547</v>
      </c>
      <c r="D1119" s="665" t="s">
        <v>6966</v>
      </c>
      <c r="E1119" s="665" t="s">
        <v>6967</v>
      </c>
      <c r="F1119" s="668"/>
      <c r="G1119" s="668"/>
      <c r="H1119" s="668"/>
      <c r="I1119" s="668"/>
      <c r="J1119" s="668">
        <v>1</v>
      </c>
      <c r="K1119" s="668">
        <v>3163</v>
      </c>
      <c r="L1119" s="668"/>
      <c r="M1119" s="668">
        <v>3163</v>
      </c>
      <c r="N1119" s="668">
        <v>1</v>
      </c>
      <c r="O1119" s="668">
        <v>3308</v>
      </c>
      <c r="P1119" s="681"/>
      <c r="Q1119" s="669">
        <v>3308</v>
      </c>
    </row>
    <row r="1120" spans="1:17" ht="14.4" customHeight="1" x14ac:dyDescent="0.3">
      <c r="A1120" s="664" t="s">
        <v>548</v>
      </c>
      <c r="B1120" s="665" t="s">
        <v>6968</v>
      </c>
      <c r="C1120" s="665" t="s">
        <v>5547</v>
      </c>
      <c r="D1120" s="665" t="s">
        <v>6662</v>
      </c>
      <c r="E1120" s="665" t="s">
        <v>6663</v>
      </c>
      <c r="F1120" s="668">
        <v>2</v>
      </c>
      <c r="G1120" s="668">
        <v>7954</v>
      </c>
      <c r="H1120" s="668">
        <v>1</v>
      </c>
      <c r="I1120" s="668">
        <v>3977</v>
      </c>
      <c r="J1120" s="668"/>
      <c r="K1120" s="668"/>
      <c r="L1120" s="668"/>
      <c r="M1120" s="668"/>
      <c r="N1120" s="668"/>
      <c r="O1120" s="668"/>
      <c r="P1120" s="681"/>
      <c r="Q1120" s="669"/>
    </row>
    <row r="1121" spans="1:17" ht="14.4" customHeight="1" x14ac:dyDescent="0.3">
      <c r="A1121" s="664" t="s">
        <v>548</v>
      </c>
      <c r="B1121" s="665" t="s">
        <v>6969</v>
      </c>
      <c r="C1121" s="665" t="s">
        <v>5547</v>
      </c>
      <c r="D1121" s="665" t="s">
        <v>6970</v>
      </c>
      <c r="E1121" s="665" t="s">
        <v>6971</v>
      </c>
      <c r="F1121" s="668">
        <v>2</v>
      </c>
      <c r="G1121" s="668">
        <v>1358</v>
      </c>
      <c r="H1121" s="668">
        <v>1</v>
      </c>
      <c r="I1121" s="668">
        <v>679</v>
      </c>
      <c r="J1121" s="668"/>
      <c r="K1121" s="668"/>
      <c r="L1121" s="668"/>
      <c r="M1121" s="668"/>
      <c r="N1121" s="668"/>
      <c r="O1121" s="668"/>
      <c r="P1121" s="681"/>
      <c r="Q1121" s="669"/>
    </row>
    <row r="1122" spans="1:17" ht="14.4" customHeight="1" x14ac:dyDescent="0.3">
      <c r="A1122" s="664" t="s">
        <v>6972</v>
      </c>
      <c r="B1122" s="665" t="s">
        <v>5519</v>
      </c>
      <c r="C1122" s="665" t="s">
        <v>5547</v>
      </c>
      <c r="D1122" s="665" t="s">
        <v>5554</v>
      </c>
      <c r="E1122" s="665" t="s">
        <v>5555</v>
      </c>
      <c r="F1122" s="668">
        <v>1</v>
      </c>
      <c r="G1122" s="668">
        <v>35</v>
      </c>
      <c r="H1122" s="668">
        <v>1</v>
      </c>
      <c r="I1122" s="668">
        <v>35</v>
      </c>
      <c r="J1122" s="668">
        <v>1</v>
      </c>
      <c r="K1122" s="668">
        <v>35</v>
      </c>
      <c r="L1122" s="668">
        <v>1</v>
      </c>
      <c r="M1122" s="668">
        <v>35</v>
      </c>
      <c r="N1122" s="668"/>
      <c r="O1122" s="668"/>
      <c r="P1122" s="681"/>
      <c r="Q1122" s="669"/>
    </row>
    <row r="1123" spans="1:17" ht="14.4" customHeight="1" x14ac:dyDescent="0.3">
      <c r="A1123" s="664" t="s">
        <v>6972</v>
      </c>
      <c r="B1123" s="665" t="s">
        <v>5519</v>
      </c>
      <c r="C1123" s="665" t="s">
        <v>5547</v>
      </c>
      <c r="D1123" s="665" t="s">
        <v>5573</v>
      </c>
      <c r="E1123" s="665" t="s">
        <v>5574</v>
      </c>
      <c r="F1123" s="668"/>
      <c r="G1123" s="668"/>
      <c r="H1123" s="668"/>
      <c r="I1123" s="668"/>
      <c r="J1123" s="668">
        <v>1</v>
      </c>
      <c r="K1123" s="668">
        <v>118</v>
      </c>
      <c r="L1123" s="668"/>
      <c r="M1123" s="668">
        <v>118</v>
      </c>
      <c r="N1123" s="668">
        <v>2</v>
      </c>
      <c r="O1123" s="668">
        <v>252</v>
      </c>
      <c r="P1123" s="681"/>
      <c r="Q1123" s="669">
        <v>126</v>
      </c>
    </row>
    <row r="1124" spans="1:17" ht="14.4" customHeight="1" x14ac:dyDescent="0.3">
      <c r="A1124" s="664" t="s">
        <v>6972</v>
      </c>
      <c r="B1124" s="665" t="s">
        <v>5519</v>
      </c>
      <c r="C1124" s="665" t="s">
        <v>5547</v>
      </c>
      <c r="D1124" s="665" t="s">
        <v>5642</v>
      </c>
      <c r="E1124" s="665" t="s">
        <v>5643</v>
      </c>
      <c r="F1124" s="668"/>
      <c r="G1124" s="668"/>
      <c r="H1124" s="668"/>
      <c r="I1124" s="668"/>
      <c r="J1124" s="668">
        <v>1</v>
      </c>
      <c r="K1124" s="668">
        <v>311</v>
      </c>
      <c r="L1124" s="668"/>
      <c r="M1124" s="668">
        <v>311</v>
      </c>
      <c r="N1124" s="668"/>
      <c r="O1124" s="668"/>
      <c r="P1124" s="681"/>
      <c r="Q1124" s="669"/>
    </row>
    <row r="1125" spans="1:17" ht="14.4" customHeight="1" x14ac:dyDescent="0.3">
      <c r="A1125" s="664" t="s">
        <v>6973</v>
      </c>
      <c r="B1125" s="665" t="s">
        <v>5519</v>
      </c>
      <c r="C1125" s="665" t="s">
        <v>5547</v>
      </c>
      <c r="D1125" s="665" t="s">
        <v>5573</v>
      </c>
      <c r="E1125" s="665" t="s">
        <v>5574</v>
      </c>
      <c r="F1125" s="668"/>
      <c r="G1125" s="668"/>
      <c r="H1125" s="668"/>
      <c r="I1125" s="668"/>
      <c r="J1125" s="668">
        <v>2</v>
      </c>
      <c r="K1125" s="668">
        <v>236</v>
      </c>
      <c r="L1125" s="668"/>
      <c r="M1125" s="668">
        <v>118</v>
      </c>
      <c r="N1125" s="668"/>
      <c r="O1125" s="668"/>
      <c r="P1125" s="681"/>
      <c r="Q1125" s="669"/>
    </row>
    <row r="1126" spans="1:17" ht="14.4" customHeight="1" x14ac:dyDescent="0.3">
      <c r="A1126" s="664" t="s">
        <v>6974</v>
      </c>
      <c r="B1126" s="665" t="s">
        <v>5519</v>
      </c>
      <c r="C1126" s="665" t="s">
        <v>5547</v>
      </c>
      <c r="D1126" s="665" t="s">
        <v>5573</v>
      </c>
      <c r="E1126" s="665" t="s">
        <v>5574</v>
      </c>
      <c r="F1126" s="668">
        <v>8</v>
      </c>
      <c r="G1126" s="668">
        <v>934</v>
      </c>
      <c r="H1126" s="668">
        <v>1</v>
      </c>
      <c r="I1126" s="668">
        <v>116.75</v>
      </c>
      <c r="J1126" s="668">
        <v>6</v>
      </c>
      <c r="K1126" s="668">
        <v>708</v>
      </c>
      <c r="L1126" s="668">
        <v>0.75802997858672372</v>
      </c>
      <c r="M1126" s="668">
        <v>118</v>
      </c>
      <c r="N1126" s="668">
        <v>4</v>
      </c>
      <c r="O1126" s="668">
        <v>504</v>
      </c>
      <c r="P1126" s="681">
        <v>0.53961456102783723</v>
      </c>
      <c r="Q1126" s="669">
        <v>126</v>
      </c>
    </row>
    <row r="1127" spans="1:17" ht="14.4" customHeight="1" x14ac:dyDescent="0.3">
      <c r="A1127" s="664" t="s">
        <v>6974</v>
      </c>
      <c r="B1127" s="665" t="s">
        <v>5519</v>
      </c>
      <c r="C1127" s="665" t="s">
        <v>5547</v>
      </c>
      <c r="D1127" s="665" t="s">
        <v>5624</v>
      </c>
      <c r="E1127" s="665" t="s">
        <v>5625</v>
      </c>
      <c r="F1127" s="668">
        <v>4</v>
      </c>
      <c r="G1127" s="668">
        <v>932</v>
      </c>
      <c r="H1127" s="668">
        <v>1</v>
      </c>
      <c r="I1127" s="668">
        <v>233</v>
      </c>
      <c r="J1127" s="668"/>
      <c r="K1127" s="668"/>
      <c r="L1127" s="668"/>
      <c r="M1127" s="668"/>
      <c r="N1127" s="668"/>
      <c r="O1127" s="668"/>
      <c r="P1127" s="681"/>
      <c r="Q1127" s="669"/>
    </row>
    <row r="1128" spans="1:17" ht="14.4" customHeight="1" thickBot="1" x14ac:dyDescent="0.35">
      <c r="A1128" s="670" t="s">
        <v>6974</v>
      </c>
      <c r="B1128" s="671" t="s">
        <v>5688</v>
      </c>
      <c r="C1128" s="671" t="s">
        <v>5547</v>
      </c>
      <c r="D1128" s="671" t="s">
        <v>6688</v>
      </c>
      <c r="E1128" s="671" t="s">
        <v>6689</v>
      </c>
      <c r="F1128" s="674"/>
      <c r="G1128" s="674"/>
      <c r="H1128" s="674"/>
      <c r="I1128" s="674"/>
      <c r="J1128" s="674"/>
      <c r="K1128" s="674"/>
      <c r="L1128" s="674"/>
      <c r="M1128" s="674"/>
      <c r="N1128" s="674">
        <v>1</v>
      </c>
      <c r="O1128" s="674">
        <v>5706</v>
      </c>
      <c r="P1128" s="682"/>
      <c r="Q1128" s="675">
        <v>5706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312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258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417.73599999999999</v>
      </c>
      <c r="C5" s="114">
        <v>396.51400000000001</v>
      </c>
      <c r="D5" s="114">
        <v>421.26799999999997</v>
      </c>
      <c r="E5" s="131">
        <v>1.0084551008292317</v>
      </c>
      <c r="F5" s="132">
        <v>353</v>
      </c>
      <c r="G5" s="114">
        <v>346</v>
      </c>
      <c r="H5" s="114">
        <v>314</v>
      </c>
      <c r="I5" s="133">
        <v>0.88951841359773376</v>
      </c>
      <c r="J5" s="123"/>
      <c r="K5" s="123"/>
      <c r="L5" s="7">
        <f>D5-B5</f>
        <v>3.5319999999999823</v>
      </c>
      <c r="M5" s="8">
        <f>H5-F5</f>
        <v>-39</v>
      </c>
    </row>
    <row r="6" spans="1:13" ht="14.4" hidden="1" customHeight="1" outlineLevel="1" x14ac:dyDescent="0.3">
      <c r="A6" s="119" t="s">
        <v>169</v>
      </c>
      <c r="B6" s="122">
        <v>128.202</v>
      </c>
      <c r="C6" s="113">
        <v>179.98099999999999</v>
      </c>
      <c r="D6" s="113">
        <v>127.54900000000001</v>
      </c>
      <c r="E6" s="134">
        <v>0.99490647571800761</v>
      </c>
      <c r="F6" s="135">
        <v>135</v>
      </c>
      <c r="G6" s="113">
        <v>139</v>
      </c>
      <c r="H6" s="113">
        <v>122</v>
      </c>
      <c r="I6" s="136">
        <v>0.90370370370370368</v>
      </c>
      <c r="J6" s="123"/>
      <c r="K6" s="123"/>
      <c r="L6" s="5">
        <f t="shared" ref="L6:L11" si="0">D6-B6</f>
        <v>-0.65299999999999159</v>
      </c>
      <c r="M6" s="6">
        <f t="shared" ref="M6:M13" si="1">H6-F6</f>
        <v>-13</v>
      </c>
    </row>
    <row r="7" spans="1:13" ht="14.4" hidden="1" customHeight="1" outlineLevel="1" x14ac:dyDescent="0.3">
      <c r="A7" s="119" t="s">
        <v>170</v>
      </c>
      <c r="B7" s="122">
        <v>349.67099999999999</v>
      </c>
      <c r="C7" s="113">
        <v>299.536</v>
      </c>
      <c r="D7" s="113">
        <v>261.94400000000002</v>
      </c>
      <c r="E7" s="134">
        <v>0.7491155972328275</v>
      </c>
      <c r="F7" s="135">
        <v>308</v>
      </c>
      <c r="G7" s="113">
        <v>297</v>
      </c>
      <c r="H7" s="113">
        <v>287</v>
      </c>
      <c r="I7" s="136">
        <v>0.93181818181818177</v>
      </c>
      <c r="J7" s="123"/>
      <c r="K7" s="123"/>
      <c r="L7" s="5">
        <f t="shared" si="0"/>
        <v>-87.726999999999975</v>
      </c>
      <c r="M7" s="6">
        <f t="shared" si="1"/>
        <v>-21</v>
      </c>
    </row>
    <row r="8" spans="1:13" ht="14.4" hidden="1" customHeight="1" outlineLevel="1" x14ac:dyDescent="0.3">
      <c r="A8" s="119" t="s">
        <v>171</v>
      </c>
      <c r="B8" s="122">
        <v>37.106999999999999</v>
      </c>
      <c r="C8" s="113">
        <v>24.51</v>
      </c>
      <c r="D8" s="113">
        <v>50.838000000000001</v>
      </c>
      <c r="E8" s="134">
        <v>1.37003799822136</v>
      </c>
      <c r="F8" s="135">
        <v>33</v>
      </c>
      <c r="G8" s="113">
        <v>30</v>
      </c>
      <c r="H8" s="113">
        <v>42</v>
      </c>
      <c r="I8" s="136">
        <v>1.2727272727272727</v>
      </c>
      <c r="J8" s="123"/>
      <c r="K8" s="123"/>
      <c r="L8" s="5">
        <f t="shared" si="0"/>
        <v>13.731000000000002</v>
      </c>
      <c r="M8" s="6">
        <f t="shared" si="1"/>
        <v>9</v>
      </c>
    </row>
    <row r="9" spans="1:13" ht="14.4" hidden="1" customHeight="1" outlineLevel="1" x14ac:dyDescent="0.3">
      <c r="A9" s="119" t="s">
        <v>172</v>
      </c>
      <c r="B9" s="122">
        <v>0.38</v>
      </c>
      <c r="C9" s="113">
        <v>0</v>
      </c>
      <c r="D9" s="113">
        <v>0.89100000000000001</v>
      </c>
      <c r="E9" s="134">
        <v>2.344736842105263</v>
      </c>
      <c r="F9" s="135">
        <v>1</v>
      </c>
      <c r="G9" s="113">
        <v>0</v>
      </c>
      <c r="H9" s="113">
        <v>1</v>
      </c>
      <c r="I9" s="136">
        <v>1</v>
      </c>
      <c r="J9" s="123"/>
      <c r="K9" s="123"/>
      <c r="L9" s="5">
        <f t="shared" si="0"/>
        <v>0.51100000000000001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133.24</v>
      </c>
      <c r="C10" s="113">
        <v>127.79300000000001</v>
      </c>
      <c r="D10" s="113">
        <v>164.84399999999999</v>
      </c>
      <c r="E10" s="134">
        <v>1.2371960372260582</v>
      </c>
      <c r="F10" s="135">
        <v>123</v>
      </c>
      <c r="G10" s="113">
        <v>123</v>
      </c>
      <c r="H10" s="113">
        <v>146</v>
      </c>
      <c r="I10" s="136">
        <v>1.1869918699186992</v>
      </c>
      <c r="J10" s="123"/>
      <c r="K10" s="123"/>
      <c r="L10" s="5">
        <f t="shared" si="0"/>
        <v>31.603999999999985</v>
      </c>
      <c r="M10" s="6">
        <f t="shared" si="1"/>
        <v>23</v>
      </c>
    </row>
    <row r="11" spans="1:13" ht="14.4" hidden="1" customHeight="1" outlineLevel="1" x14ac:dyDescent="0.3">
      <c r="A11" s="119" t="s">
        <v>174</v>
      </c>
      <c r="B11" s="122">
        <v>32.518000000000001</v>
      </c>
      <c r="C11" s="113">
        <v>39.462000000000003</v>
      </c>
      <c r="D11" s="113">
        <v>45.137</v>
      </c>
      <c r="E11" s="134">
        <v>1.388061996432745</v>
      </c>
      <c r="F11" s="135">
        <v>35</v>
      </c>
      <c r="G11" s="113">
        <v>38</v>
      </c>
      <c r="H11" s="113">
        <v>42</v>
      </c>
      <c r="I11" s="136">
        <v>1.2</v>
      </c>
      <c r="J11" s="123"/>
      <c r="K11" s="123"/>
      <c r="L11" s="5">
        <f t="shared" si="0"/>
        <v>12.619</v>
      </c>
      <c r="M11" s="6">
        <f t="shared" si="1"/>
        <v>7</v>
      </c>
    </row>
    <row r="12" spans="1:13" ht="14.4" hidden="1" customHeight="1" outlineLevel="1" thickBot="1" x14ac:dyDescent="0.35">
      <c r="A12" s="244" t="s">
        <v>211</v>
      </c>
      <c r="B12" s="245">
        <v>20.097999999999999</v>
      </c>
      <c r="C12" s="246">
        <v>11.475</v>
      </c>
      <c r="D12" s="246">
        <v>32.148000000000003</v>
      </c>
      <c r="E12" s="247"/>
      <c r="F12" s="248">
        <v>7</v>
      </c>
      <c r="G12" s="246">
        <v>8</v>
      </c>
      <c r="H12" s="246">
        <v>17</v>
      </c>
      <c r="I12" s="249"/>
      <c r="J12" s="123"/>
      <c r="K12" s="123"/>
      <c r="L12" s="250">
        <f>D12-B12</f>
        <v>12.050000000000004</v>
      </c>
      <c r="M12" s="251">
        <f>H12-F12</f>
        <v>10</v>
      </c>
    </row>
    <row r="13" spans="1:13" ht="14.4" customHeight="1" collapsed="1" thickBot="1" x14ac:dyDescent="0.35">
      <c r="A13" s="120" t="s">
        <v>3</v>
      </c>
      <c r="B13" s="115">
        <f>SUM(B5:B12)</f>
        <v>1118.9519999999998</v>
      </c>
      <c r="C13" s="116">
        <f>SUM(C5:C12)</f>
        <v>1079.2709999999997</v>
      </c>
      <c r="D13" s="116">
        <f>SUM(D5:D12)</f>
        <v>1104.6189999999997</v>
      </c>
      <c r="E13" s="137">
        <f>IF(OR(D13=0,B13=0),0,D13/B13)</f>
        <v>0.98719069271961613</v>
      </c>
      <c r="F13" s="138">
        <f>SUM(F5:F12)</f>
        <v>995</v>
      </c>
      <c r="G13" s="116">
        <f>SUM(G5:G12)</f>
        <v>981</v>
      </c>
      <c r="H13" s="116">
        <f>SUM(H5:H12)</f>
        <v>971</v>
      </c>
      <c r="I13" s="139">
        <f>IF(OR(H13=0,F13=0),0,H13/F13)</f>
        <v>0.97587939698492465</v>
      </c>
      <c r="J13" s="123"/>
      <c r="K13" s="123"/>
      <c r="L13" s="129">
        <f>D13-B13</f>
        <v>-14.333000000000084</v>
      </c>
      <c r="M13" s="140">
        <f t="shared" si="1"/>
        <v>-24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258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417.73599999999999</v>
      </c>
      <c r="C18" s="114">
        <v>393.49200000000002</v>
      </c>
      <c r="D18" s="114">
        <v>421.26799999999997</v>
      </c>
      <c r="E18" s="131">
        <v>1.0084551008292317</v>
      </c>
      <c r="F18" s="121">
        <v>353</v>
      </c>
      <c r="G18" s="114">
        <v>345</v>
      </c>
      <c r="H18" s="114">
        <v>314</v>
      </c>
      <c r="I18" s="133">
        <v>0.88951841359773376</v>
      </c>
      <c r="J18" s="575">
        <v>0.91871999999999998</v>
      </c>
      <c r="K18" s="576"/>
      <c r="L18" s="147">
        <f>D18-B18</f>
        <v>3.5319999999999823</v>
      </c>
      <c r="M18" s="148">
        <f>H18-F18</f>
        <v>-39</v>
      </c>
    </row>
    <row r="19" spans="1:13" ht="14.4" hidden="1" customHeight="1" outlineLevel="1" x14ac:dyDescent="0.3">
      <c r="A19" s="119" t="s">
        <v>169</v>
      </c>
      <c r="B19" s="122">
        <v>128.202</v>
      </c>
      <c r="C19" s="113">
        <v>176.959</v>
      </c>
      <c r="D19" s="113">
        <v>124.527</v>
      </c>
      <c r="E19" s="134">
        <v>0.97133430055693359</v>
      </c>
      <c r="F19" s="122">
        <v>135</v>
      </c>
      <c r="G19" s="113">
        <v>138</v>
      </c>
      <c r="H19" s="113">
        <v>121</v>
      </c>
      <c r="I19" s="136">
        <v>0.89629629629629626</v>
      </c>
      <c r="J19" s="575">
        <v>0.99456</v>
      </c>
      <c r="K19" s="576"/>
      <c r="L19" s="149">
        <f t="shared" ref="L19:L26" si="2">D19-B19</f>
        <v>-3.6749999999999972</v>
      </c>
      <c r="M19" s="150">
        <f t="shared" ref="M19:M26" si="3">H19-F19</f>
        <v>-14</v>
      </c>
    </row>
    <row r="20" spans="1:13" ht="14.4" hidden="1" customHeight="1" outlineLevel="1" x14ac:dyDescent="0.3">
      <c r="A20" s="119" t="s">
        <v>170</v>
      </c>
      <c r="B20" s="122">
        <v>346.649</v>
      </c>
      <c r="C20" s="113">
        <v>296.51400000000001</v>
      </c>
      <c r="D20" s="113">
        <v>261.94400000000002</v>
      </c>
      <c r="E20" s="134">
        <v>0.75564620120063819</v>
      </c>
      <c r="F20" s="122">
        <v>307</v>
      </c>
      <c r="G20" s="113">
        <v>296</v>
      </c>
      <c r="H20" s="113">
        <v>287</v>
      </c>
      <c r="I20" s="136">
        <v>0.93485342019543971</v>
      </c>
      <c r="J20" s="575">
        <v>0.96671999999999991</v>
      </c>
      <c r="K20" s="576"/>
      <c r="L20" s="149">
        <f t="shared" si="2"/>
        <v>-84.704999999999984</v>
      </c>
      <c r="M20" s="150">
        <f t="shared" si="3"/>
        <v>-20</v>
      </c>
    </row>
    <row r="21" spans="1:13" ht="14.4" hidden="1" customHeight="1" outlineLevel="1" x14ac:dyDescent="0.3">
      <c r="A21" s="119" t="s">
        <v>171</v>
      </c>
      <c r="B21" s="122">
        <v>37.106999999999999</v>
      </c>
      <c r="C21" s="113">
        <v>24.51</v>
      </c>
      <c r="D21" s="113">
        <v>50.838000000000001</v>
      </c>
      <c r="E21" s="134">
        <v>1.37003799822136</v>
      </c>
      <c r="F21" s="122">
        <v>33</v>
      </c>
      <c r="G21" s="113">
        <v>30</v>
      </c>
      <c r="H21" s="113">
        <v>42</v>
      </c>
      <c r="I21" s="136">
        <v>1.2727272727272727</v>
      </c>
      <c r="J21" s="575">
        <v>1.11744</v>
      </c>
      <c r="K21" s="576"/>
      <c r="L21" s="149">
        <f t="shared" si="2"/>
        <v>13.731000000000002</v>
      </c>
      <c r="M21" s="150">
        <f t="shared" si="3"/>
        <v>9</v>
      </c>
    </row>
    <row r="22" spans="1:13" ht="14.4" hidden="1" customHeight="1" outlineLevel="1" x14ac:dyDescent="0.3">
      <c r="A22" s="119" t="s">
        <v>172</v>
      </c>
      <c r="B22" s="122">
        <v>0.38</v>
      </c>
      <c r="C22" s="113">
        <v>0</v>
      </c>
      <c r="D22" s="113">
        <v>0.89100000000000001</v>
      </c>
      <c r="E22" s="134">
        <v>2.344736842105263</v>
      </c>
      <c r="F22" s="122">
        <v>1</v>
      </c>
      <c r="G22" s="113">
        <v>0</v>
      </c>
      <c r="H22" s="113">
        <v>1</v>
      </c>
      <c r="I22" s="136">
        <v>1</v>
      </c>
      <c r="J22" s="575">
        <v>0.96</v>
      </c>
      <c r="K22" s="576"/>
      <c r="L22" s="149">
        <f t="shared" si="2"/>
        <v>0.51100000000000001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133.24</v>
      </c>
      <c r="C23" s="113">
        <v>127.79300000000001</v>
      </c>
      <c r="D23" s="113">
        <v>161.822</v>
      </c>
      <c r="E23" s="134">
        <v>1.2145151606124287</v>
      </c>
      <c r="F23" s="122">
        <v>123</v>
      </c>
      <c r="G23" s="113">
        <v>123</v>
      </c>
      <c r="H23" s="113">
        <v>145</v>
      </c>
      <c r="I23" s="136">
        <v>1.1788617886178863</v>
      </c>
      <c r="J23" s="575">
        <v>0.98495999999999995</v>
      </c>
      <c r="K23" s="576"/>
      <c r="L23" s="149">
        <f t="shared" si="2"/>
        <v>28.581999999999994</v>
      </c>
      <c r="M23" s="150">
        <f t="shared" si="3"/>
        <v>22</v>
      </c>
    </row>
    <row r="24" spans="1:13" ht="14.4" hidden="1" customHeight="1" outlineLevel="1" x14ac:dyDescent="0.3">
      <c r="A24" s="119" t="s">
        <v>174</v>
      </c>
      <c r="B24" s="122">
        <v>32.518000000000001</v>
      </c>
      <c r="C24" s="113">
        <v>36.890999999999998</v>
      </c>
      <c r="D24" s="113">
        <v>45.137</v>
      </c>
      <c r="E24" s="134">
        <v>1.388061996432745</v>
      </c>
      <c r="F24" s="122">
        <v>35</v>
      </c>
      <c r="G24" s="113">
        <v>37</v>
      </c>
      <c r="H24" s="113">
        <v>42</v>
      </c>
      <c r="I24" s="136">
        <v>1.2</v>
      </c>
      <c r="J24" s="575">
        <v>1.0147199999999998</v>
      </c>
      <c r="K24" s="576"/>
      <c r="L24" s="149">
        <f t="shared" si="2"/>
        <v>12.619</v>
      </c>
      <c r="M24" s="150">
        <f t="shared" si="3"/>
        <v>7</v>
      </c>
    </row>
    <row r="25" spans="1:13" ht="14.4" hidden="1" customHeight="1" outlineLevel="1" thickBot="1" x14ac:dyDescent="0.35">
      <c r="A25" s="244" t="s">
        <v>211</v>
      </c>
      <c r="B25" s="245">
        <v>20.097999999999999</v>
      </c>
      <c r="C25" s="246">
        <v>11.475</v>
      </c>
      <c r="D25" s="246">
        <v>32.148000000000003</v>
      </c>
      <c r="E25" s="247"/>
      <c r="F25" s="245">
        <v>7</v>
      </c>
      <c r="G25" s="246">
        <v>8</v>
      </c>
      <c r="H25" s="246">
        <v>17</v>
      </c>
      <c r="I25" s="249"/>
      <c r="J25" s="364"/>
      <c r="K25" s="365"/>
      <c r="L25" s="252">
        <f>D25-B25</f>
        <v>12.050000000000004</v>
      </c>
      <c r="M25" s="253">
        <f>H25-F25</f>
        <v>10</v>
      </c>
    </row>
    <row r="26" spans="1:13" ht="14.4" customHeight="1" collapsed="1" thickBot="1" x14ac:dyDescent="0.35">
      <c r="A26" s="151" t="s">
        <v>3</v>
      </c>
      <c r="B26" s="152">
        <f>SUM(B18:B25)</f>
        <v>1115.9299999999998</v>
      </c>
      <c r="C26" s="153">
        <f>SUM(C18:C25)</f>
        <v>1067.634</v>
      </c>
      <c r="D26" s="153">
        <f>SUM(D18:D25)</f>
        <v>1098.5749999999998</v>
      </c>
      <c r="E26" s="154">
        <f>IF(OR(D26=0,B26=0),0,D26/B26)</f>
        <v>0.98444794924412815</v>
      </c>
      <c r="F26" s="152">
        <f>SUM(F18:F25)</f>
        <v>994</v>
      </c>
      <c r="G26" s="153">
        <f>SUM(G18:G25)</f>
        <v>977</v>
      </c>
      <c r="H26" s="153">
        <f>SUM(H18:H25)</f>
        <v>969</v>
      </c>
      <c r="I26" s="155">
        <f>IF(OR(H26=0,F26=0),0,H26/F26)</f>
        <v>0.97484909456740443</v>
      </c>
      <c r="J26" s="123"/>
      <c r="K26" s="123"/>
      <c r="L26" s="145">
        <f t="shared" si="2"/>
        <v>-17.355000000000018</v>
      </c>
      <c r="M26" s="156">
        <f t="shared" si="3"/>
        <v>-25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258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3.0219999999999998</v>
      </c>
      <c r="D31" s="114">
        <v>0</v>
      </c>
      <c r="E31" s="131" t="s">
        <v>550</v>
      </c>
      <c r="F31" s="132">
        <v>0</v>
      </c>
      <c r="G31" s="114">
        <v>1</v>
      </c>
      <c r="H31" s="114">
        <v>0</v>
      </c>
      <c r="I31" s="133" t="s">
        <v>550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3.0219999999999998</v>
      </c>
      <c r="D32" s="113">
        <v>3.0219999999999998</v>
      </c>
      <c r="E32" s="134">
        <v>1</v>
      </c>
      <c r="F32" s="135">
        <v>0</v>
      </c>
      <c r="G32" s="113">
        <v>1</v>
      </c>
      <c r="H32" s="113">
        <v>1</v>
      </c>
      <c r="I32" s="136">
        <v>1</v>
      </c>
      <c r="J32" s="158"/>
      <c r="K32" s="158"/>
      <c r="L32" s="149">
        <f t="shared" si="4"/>
        <v>3.0219999999999998</v>
      </c>
      <c r="M32" s="150">
        <f t="shared" si="5"/>
        <v>1</v>
      </c>
    </row>
    <row r="33" spans="1:13" ht="14.4" hidden="1" customHeight="1" outlineLevel="1" x14ac:dyDescent="0.3">
      <c r="A33" s="119" t="s">
        <v>170</v>
      </c>
      <c r="B33" s="122">
        <v>3.0219999999999998</v>
      </c>
      <c r="C33" s="113">
        <v>3.0219999999999998</v>
      </c>
      <c r="D33" s="113">
        <v>0</v>
      </c>
      <c r="E33" s="134" t="s">
        <v>550</v>
      </c>
      <c r="F33" s="135">
        <v>1</v>
      </c>
      <c r="G33" s="113">
        <v>1</v>
      </c>
      <c r="H33" s="113">
        <v>0</v>
      </c>
      <c r="I33" s="136" t="s">
        <v>550</v>
      </c>
      <c r="J33" s="158"/>
      <c r="K33" s="158"/>
      <c r="L33" s="149">
        <f t="shared" si="4"/>
        <v>-3.0219999999999998</v>
      </c>
      <c r="M33" s="150">
        <f t="shared" si="5"/>
        <v>-1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550</v>
      </c>
      <c r="F34" s="135">
        <v>0</v>
      </c>
      <c r="G34" s="113">
        <v>0</v>
      </c>
      <c r="H34" s="113">
        <v>0</v>
      </c>
      <c r="I34" s="136" t="s">
        <v>550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550</v>
      </c>
      <c r="F35" s="135">
        <v>0</v>
      </c>
      <c r="G35" s="113">
        <v>0</v>
      </c>
      <c r="H35" s="113">
        <v>0</v>
      </c>
      <c r="I35" s="136" t="s">
        <v>550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3.0219999999999998</v>
      </c>
      <c r="E36" s="134" t="s">
        <v>550</v>
      </c>
      <c r="F36" s="135">
        <v>0</v>
      </c>
      <c r="G36" s="113">
        <v>0</v>
      </c>
      <c r="H36" s="113">
        <v>1</v>
      </c>
      <c r="I36" s="136" t="s">
        <v>550</v>
      </c>
      <c r="J36" s="158"/>
      <c r="K36" s="158"/>
      <c r="L36" s="149">
        <f t="shared" si="4"/>
        <v>3.0219999999999998</v>
      </c>
      <c r="M36" s="150">
        <f t="shared" si="5"/>
        <v>1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2.5710000000000002</v>
      </c>
      <c r="D37" s="113">
        <v>0</v>
      </c>
      <c r="E37" s="134" t="s">
        <v>550</v>
      </c>
      <c r="F37" s="135">
        <v>0</v>
      </c>
      <c r="G37" s="113">
        <v>1</v>
      </c>
      <c r="H37" s="113">
        <v>0</v>
      </c>
      <c r="I37" s="136" t="s">
        <v>550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550</v>
      </c>
      <c r="F38" s="248">
        <v>0</v>
      </c>
      <c r="G38" s="246">
        <v>0</v>
      </c>
      <c r="H38" s="246">
        <v>0</v>
      </c>
      <c r="I38" s="249" t="s">
        <v>550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3.0219999999999998</v>
      </c>
      <c r="C39" s="166">
        <f>SUM(C31:C38)</f>
        <v>11.636999999999999</v>
      </c>
      <c r="D39" s="166">
        <f>SUM(D31:D38)</f>
        <v>6.0439999999999996</v>
      </c>
      <c r="E39" s="167">
        <f>IF(OR(D39=0,B39=0),0,D39/B39)</f>
        <v>2</v>
      </c>
      <c r="F39" s="168">
        <f>SUM(F31:F38)</f>
        <v>1</v>
      </c>
      <c r="G39" s="166">
        <f>SUM(G31:G38)</f>
        <v>4</v>
      </c>
      <c r="H39" s="166">
        <f>SUM(H31:H38)</f>
        <v>2</v>
      </c>
      <c r="I39" s="169">
        <f>IF(OR(H39=0,F39=0),0,H39/F39)</f>
        <v>2</v>
      </c>
      <c r="J39" s="158"/>
      <c r="K39" s="158"/>
      <c r="L39" s="163">
        <f t="shared" si="4"/>
        <v>3.0219999999999998</v>
      </c>
      <c r="M39" s="170">
        <f t="shared" si="5"/>
        <v>1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259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307</v>
      </c>
    </row>
    <row r="43" spans="1:13" ht="14.4" customHeight="1" x14ac:dyDescent="0.25">
      <c r="A43" s="451" t="s">
        <v>308</v>
      </c>
    </row>
    <row r="44" spans="1:13" ht="14.4" customHeight="1" x14ac:dyDescent="0.25">
      <c r="A44" s="450" t="s">
        <v>309</v>
      </c>
    </row>
    <row r="45" spans="1:13" ht="14.4" customHeight="1" x14ac:dyDescent="0.25">
      <c r="A45" s="451" t="s">
        <v>310</v>
      </c>
    </row>
    <row r="46" spans="1:13" ht="14.4" customHeight="1" x14ac:dyDescent="0.3">
      <c r="A46" s="243" t="s">
        <v>276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312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883</v>
      </c>
      <c r="C33" s="203">
        <v>645</v>
      </c>
      <c r="D33" s="84">
        <f>IF(C33="","",C33-B33)</f>
        <v>-238</v>
      </c>
      <c r="E33" s="85">
        <f>IF(C33="","",C33/B33)</f>
        <v>0.73046432616081536</v>
      </c>
      <c r="F33" s="86">
        <v>72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1627</v>
      </c>
      <c r="C34" s="204">
        <v>1214</v>
      </c>
      <c r="D34" s="87">
        <f t="shared" ref="D34:D45" si="0">IF(C34="","",C34-B34)</f>
        <v>-413</v>
      </c>
      <c r="E34" s="88">
        <f t="shared" ref="E34:E45" si="1">IF(C34="","",C34/B34)</f>
        <v>0.74615857406269204</v>
      </c>
      <c r="F34" s="89">
        <v>103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2564</v>
      </c>
      <c r="C35" s="204">
        <v>1976</v>
      </c>
      <c r="D35" s="87">
        <f t="shared" si="0"/>
        <v>-588</v>
      </c>
      <c r="E35" s="88">
        <f t="shared" si="1"/>
        <v>0.77067082683307331</v>
      </c>
      <c r="F35" s="89">
        <v>178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3552</v>
      </c>
      <c r="C36" s="204">
        <v>2644</v>
      </c>
      <c r="D36" s="87">
        <f t="shared" si="0"/>
        <v>-908</v>
      </c>
      <c r="E36" s="88">
        <f t="shared" si="1"/>
        <v>0.74436936936936937</v>
      </c>
      <c r="F36" s="89">
        <v>208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4639</v>
      </c>
      <c r="C37" s="204">
        <v>3564</v>
      </c>
      <c r="D37" s="87">
        <f t="shared" si="0"/>
        <v>-1075</v>
      </c>
      <c r="E37" s="88">
        <f t="shared" si="1"/>
        <v>0.76826902349644322</v>
      </c>
      <c r="F37" s="89">
        <v>345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5504</v>
      </c>
      <c r="C38" s="204">
        <v>4165</v>
      </c>
      <c r="D38" s="87">
        <f t="shared" si="0"/>
        <v>-1339</v>
      </c>
      <c r="E38" s="88">
        <f t="shared" si="1"/>
        <v>0.75672238372093026</v>
      </c>
      <c r="F38" s="89">
        <v>374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7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7275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312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65"/>
      <c r="B4" s="866" t="s">
        <v>84</v>
      </c>
      <c r="C4" s="867" t="s">
        <v>72</v>
      </c>
      <c r="D4" s="868" t="s">
        <v>85</v>
      </c>
      <c r="E4" s="866" t="s">
        <v>84</v>
      </c>
      <c r="F4" s="867" t="s">
        <v>72</v>
      </c>
      <c r="G4" s="868" t="s">
        <v>85</v>
      </c>
      <c r="H4" s="866" t="s">
        <v>84</v>
      </c>
      <c r="I4" s="867" t="s">
        <v>72</v>
      </c>
      <c r="J4" s="868" t="s">
        <v>85</v>
      </c>
      <c r="K4" s="869"/>
      <c r="L4" s="870"/>
      <c r="M4" s="870"/>
      <c r="N4" s="870"/>
      <c r="O4" s="871"/>
      <c r="P4" s="872"/>
      <c r="Q4" s="873" t="s">
        <v>73</v>
      </c>
      <c r="R4" s="874" t="s">
        <v>72</v>
      </c>
      <c r="S4" s="875" t="s">
        <v>86</v>
      </c>
      <c r="T4" s="876" t="s">
        <v>87</v>
      </c>
      <c r="U4" s="876" t="s">
        <v>88</v>
      </c>
      <c r="V4" s="877" t="s">
        <v>2</v>
      </c>
      <c r="W4" s="878" t="s">
        <v>89</v>
      </c>
    </row>
    <row r="5" spans="1:23" ht="14.4" customHeight="1" x14ac:dyDescent="0.3">
      <c r="A5" s="907" t="s">
        <v>6976</v>
      </c>
      <c r="B5" s="879">
        <v>1</v>
      </c>
      <c r="C5" s="880">
        <v>7.77</v>
      </c>
      <c r="D5" s="881">
        <v>13</v>
      </c>
      <c r="E5" s="882"/>
      <c r="F5" s="883"/>
      <c r="G5" s="884"/>
      <c r="H5" s="885"/>
      <c r="I5" s="883"/>
      <c r="J5" s="884"/>
      <c r="K5" s="886">
        <v>7.77</v>
      </c>
      <c r="L5" s="885">
        <v>5</v>
      </c>
      <c r="M5" s="885">
        <v>45</v>
      </c>
      <c r="N5" s="887">
        <v>15</v>
      </c>
      <c r="O5" s="885" t="s">
        <v>6977</v>
      </c>
      <c r="P5" s="888" t="s">
        <v>6978</v>
      </c>
      <c r="Q5" s="889">
        <f>H5-B5</f>
        <v>-1</v>
      </c>
      <c r="R5" s="889">
        <f>I5-C5</f>
        <v>-7.77</v>
      </c>
      <c r="S5" s="890" t="str">
        <f>IF(H5=0,"",H5*N5)</f>
        <v/>
      </c>
      <c r="T5" s="890" t="str">
        <f>IF(H5=0,"",H5*J5)</f>
        <v/>
      </c>
      <c r="U5" s="890" t="str">
        <f>IF(H5=0,"",T5-S5)</f>
        <v/>
      </c>
      <c r="V5" s="891" t="str">
        <f>IF(H5=0,"",T5/S5)</f>
        <v/>
      </c>
      <c r="W5" s="892"/>
    </row>
    <row r="6" spans="1:23" ht="14.4" customHeight="1" x14ac:dyDescent="0.3">
      <c r="A6" s="908" t="s">
        <v>6979</v>
      </c>
      <c r="B6" s="854"/>
      <c r="C6" s="856"/>
      <c r="D6" s="857"/>
      <c r="E6" s="852">
        <v>1</v>
      </c>
      <c r="F6" s="822">
        <v>12.38</v>
      </c>
      <c r="G6" s="823">
        <v>23</v>
      </c>
      <c r="H6" s="829"/>
      <c r="I6" s="830"/>
      <c r="J6" s="831"/>
      <c r="K6" s="825">
        <v>12.38</v>
      </c>
      <c r="L6" s="824">
        <v>5</v>
      </c>
      <c r="M6" s="824">
        <v>60</v>
      </c>
      <c r="N6" s="826">
        <v>20</v>
      </c>
      <c r="O6" s="824" t="s">
        <v>6977</v>
      </c>
      <c r="P6" s="853" t="s">
        <v>6978</v>
      </c>
      <c r="Q6" s="827">
        <f t="shared" ref="Q6:R69" si="0">H6-B6</f>
        <v>0</v>
      </c>
      <c r="R6" s="827">
        <f t="shared" si="0"/>
        <v>0</v>
      </c>
      <c r="S6" s="854" t="str">
        <f t="shared" ref="S6:S69" si="1">IF(H6=0,"",H6*N6)</f>
        <v/>
      </c>
      <c r="T6" s="854" t="str">
        <f t="shared" ref="T6:T69" si="2">IF(H6=0,"",H6*J6)</f>
        <v/>
      </c>
      <c r="U6" s="854" t="str">
        <f t="shared" ref="U6:U69" si="3">IF(H6=0,"",T6-S6)</f>
        <v/>
      </c>
      <c r="V6" s="855" t="str">
        <f t="shared" ref="V6:V69" si="4">IF(H6=0,"",T6/S6)</f>
        <v/>
      </c>
      <c r="W6" s="828"/>
    </row>
    <row r="7" spans="1:23" ht="14.4" customHeight="1" x14ac:dyDescent="0.3">
      <c r="A7" s="909" t="s">
        <v>6980</v>
      </c>
      <c r="B7" s="893">
        <v>1</v>
      </c>
      <c r="C7" s="894">
        <v>12.65</v>
      </c>
      <c r="D7" s="858">
        <v>26</v>
      </c>
      <c r="E7" s="895"/>
      <c r="F7" s="896"/>
      <c r="G7" s="832"/>
      <c r="H7" s="897">
        <v>1</v>
      </c>
      <c r="I7" s="898">
        <v>12.65</v>
      </c>
      <c r="J7" s="833">
        <v>25</v>
      </c>
      <c r="K7" s="899">
        <v>12.65</v>
      </c>
      <c r="L7" s="900">
        <v>5</v>
      </c>
      <c r="M7" s="900">
        <v>60</v>
      </c>
      <c r="N7" s="901">
        <v>20</v>
      </c>
      <c r="O7" s="900" t="s">
        <v>6977</v>
      </c>
      <c r="P7" s="902" t="s">
        <v>6978</v>
      </c>
      <c r="Q7" s="903">
        <f t="shared" si="0"/>
        <v>0</v>
      </c>
      <c r="R7" s="903">
        <f t="shared" si="0"/>
        <v>0</v>
      </c>
      <c r="S7" s="893">
        <f t="shared" si="1"/>
        <v>20</v>
      </c>
      <c r="T7" s="893">
        <f t="shared" si="2"/>
        <v>25</v>
      </c>
      <c r="U7" s="893">
        <f t="shared" si="3"/>
        <v>5</v>
      </c>
      <c r="V7" s="904">
        <f t="shared" si="4"/>
        <v>1.25</v>
      </c>
      <c r="W7" s="834">
        <v>5</v>
      </c>
    </row>
    <row r="8" spans="1:23" ht="14.4" customHeight="1" x14ac:dyDescent="0.3">
      <c r="A8" s="910" t="s">
        <v>6981</v>
      </c>
      <c r="B8" s="859">
        <v>3</v>
      </c>
      <c r="C8" s="860">
        <v>1.35</v>
      </c>
      <c r="D8" s="861">
        <v>2.2999999999999998</v>
      </c>
      <c r="E8" s="862">
        <v>5</v>
      </c>
      <c r="F8" s="835">
        <v>2.2400000000000002</v>
      </c>
      <c r="G8" s="836">
        <v>3</v>
      </c>
      <c r="H8" s="837">
        <v>4</v>
      </c>
      <c r="I8" s="838">
        <v>1.79</v>
      </c>
      <c r="J8" s="839">
        <v>2.5</v>
      </c>
      <c r="K8" s="840">
        <v>0.45</v>
      </c>
      <c r="L8" s="841">
        <v>1</v>
      </c>
      <c r="M8" s="841">
        <v>9</v>
      </c>
      <c r="N8" s="842">
        <v>3</v>
      </c>
      <c r="O8" s="841" t="s">
        <v>6977</v>
      </c>
      <c r="P8" s="863" t="s">
        <v>6982</v>
      </c>
      <c r="Q8" s="843">
        <f t="shared" si="0"/>
        <v>1</v>
      </c>
      <c r="R8" s="843">
        <f t="shared" si="0"/>
        <v>0.43999999999999995</v>
      </c>
      <c r="S8" s="859">
        <f t="shared" si="1"/>
        <v>12</v>
      </c>
      <c r="T8" s="859">
        <f t="shared" si="2"/>
        <v>10</v>
      </c>
      <c r="U8" s="859">
        <f t="shared" si="3"/>
        <v>-2</v>
      </c>
      <c r="V8" s="864">
        <f t="shared" si="4"/>
        <v>0.83333333333333337</v>
      </c>
      <c r="W8" s="844"/>
    </row>
    <row r="9" spans="1:23" ht="14.4" customHeight="1" x14ac:dyDescent="0.3">
      <c r="A9" s="909" t="s">
        <v>6983</v>
      </c>
      <c r="B9" s="893">
        <v>2</v>
      </c>
      <c r="C9" s="894">
        <v>1.23</v>
      </c>
      <c r="D9" s="858">
        <v>4</v>
      </c>
      <c r="E9" s="895"/>
      <c r="F9" s="896"/>
      <c r="G9" s="832"/>
      <c r="H9" s="897">
        <v>2</v>
      </c>
      <c r="I9" s="898">
        <v>1.23</v>
      </c>
      <c r="J9" s="845">
        <v>2.5</v>
      </c>
      <c r="K9" s="899">
        <v>0.61</v>
      </c>
      <c r="L9" s="900">
        <v>1</v>
      </c>
      <c r="M9" s="900">
        <v>12</v>
      </c>
      <c r="N9" s="901">
        <v>4</v>
      </c>
      <c r="O9" s="900" t="s">
        <v>6977</v>
      </c>
      <c r="P9" s="902" t="s">
        <v>6984</v>
      </c>
      <c r="Q9" s="903">
        <f t="shared" si="0"/>
        <v>0</v>
      </c>
      <c r="R9" s="903">
        <f t="shared" si="0"/>
        <v>0</v>
      </c>
      <c r="S9" s="893">
        <f t="shared" si="1"/>
        <v>8</v>
      </c>
      <c r="T9" s="893">
        <f t="shared" si="2"/>
        <v>5</v>
      </c>
      <c r="U9" s="893">
        <f t="shared" si="3"/>
        <v>-3</v>
      </c>
      <c r="V9" s="904">
        <f t="shared" si="4"/>
        <v>0.625</v>
      </c>
      <c r="W9" s="834"/>
    </row>
    <row r="10" spans="1:23" ht="14.4" customHeight="1" x14ac:dyDescent="0.3">
      <c r="A10" s="908" t="s">
        <v>6985</v>
      </c>
      <c r="B10" s="854"/>
      <c r="C10" s="856"/>
      <c r="D10" s="857"/>
      <c r="E10" s="829">
        <v>1</v>
      </c>
      <c r="F10" s="830">
        <v>0.24</v>
      </c>
      <c r="G10" s="831">
        <v>3</v>
      </c>
      <c r="H10" s="824"/>
      <c r="I10" s="822"/>
      <c r="J10" s="823"/>
      <c r="K10" s="825">
        <v>0.24</v>
      </c>
      <c r="L10" s="824">
        <v>1</v>
      </c>
      <c r="M10" s="824">
        <v>6</v>
      </c>
      <c r="N10" s="826">
        <v>2</v>
      </c>
      <c r="O10" s="824" t="s">
        <v>6977</v>
      </c>
      <c r="P10" s="853" t="s">
        <v>6986</v>
      </c>
      <c r="Q10" s="827">
        <f t="shared" si="0"/>
        <v>0</v>
      </c>
      <c r="R10" s="827">
        <f t="shared" si="0"/>
        <v>0</v>
      </c>
      <c r="S10" s="854" t="str">
        <f t="shared" si="1"/>
        <v/>
      </c>
      <c r="T10" s="854" t="str">
        <f t="shared" si="2"/>
        <v/>
      </c>
      <c r="U10" s="854" t="str">
        <f t="shared" si="3"/>
        <v/>
      </c>
      <c r="V10" s="855" t="str">
        <f t="shared" si="4"/>
        <v/>
      </c>
      <c r="W10" s="828"/>
    </row>
    <row r="11" spans="1:23" ht="14.4" customHeight="1" x14ac:dyDescent="0.3">
      <c r="A11" s="908" t="s">
        <v>6987</v>
      </c>
      <c r="B11" s="854">
        <v>3</v>
      </c>
      <c r="C11" s="856">
        <v>3.73</v>
      </c>
      <c r="D11" s="857">
        <v>3</v>
      </c>
      <c r="E11" s="829">
        <v>2</v>
      </c>
      <c r="F11" s="830">
        <v>2.62</v>
      </c>
      <c r="G11" s="831">
        <v>3.5</v>
      </c>
      <c r="H11" s="824"/>
      <c r="I11" s="822"/>
      <c r="J11" s="823"/>
      <c r="K11" s="825">
        <v>1.24</v>
      </c>
      <c r="L11" s="824">
        <v>2</v>
      </c>
      <c r="M11" s="824">
        <v>18</v>
      </c>
      <c r="N11" s="826">
        <v>6</v>
      </c>
      <c r="O11" s="824" t="s">
        <v>6977</v>
      </c>
      <c r="P11" s="853" t="s">
        <v>6988</v>
      </c>
      <c r="Q11" s="827">
        <f t="shared" si="0"/>
        <v>-3</v>
      </c>
      <c r="R11" s="827">
        <f t="shared" si="0"/>
        <v>-3.73</v>
      </c>
      <c r="S11" s="854" t="str">
        <f t="shared" si="1"/>
        <v/>
      </c>
      <c r="T11" s="854" t="str">
        <f t="shared" si="2"/>
        <v/>
      </c>
      <c r="U11" s="854" t="str">
        <f t="shared" si="3"/>
        <v/>
      </c>
      <c r="V11" s="855" t="str">
        <f t="shared" si="4"/>
        <v/>
      </c>
      <c r="W11" s="828"/>
    </row>
    <row r="12" spans="1:23" ht="14.4" customHeight="1" x14ac:dyDescent="0.3">
      <c r="A12" s="909" t="s">
        <v>6989</v>
      </c>
      <c r="B12" s="893"/>
      <c r="C12" s="894"/>
      <c r="D12" s="858"/>
      <c r="E12" s="897">
        <v>1</v>
      </c>
      <c r="F12" s="898">
        <v>2.5</v>
      </c>
      <c r="G12" s="845">
        <v>5</v>
      </c>
      <c r="H12" s="900"/>
      <c r="I12" s="896"/>
      <c r="J12" s="832"/>
      <c r="K12" s="899">
        <v>2.5</v>
      </c>
      <c r="L12" s="900">
        <v>4</v>
      </c>
      <c r="M12" s="900">
        <v>36</v>
      </c>
      <c r="N12" s="901">
        <v>12</v>
      </c>
      <c r="O12" s="900" t="s">
        <v>6977</v>
      </c>
      <c r="P12" s="902" t="s">
        <v>6988</v>
      </c>
      <c r="Q12" s="903">
        <f t="shared" si="0"/>
        <v>0</v>
      </c>
      <c r="R12" s="903">
        <f t="shared" si="0"/>
        <v>0</v>
      </c>
      <c r="S12" s="893" t="str">
        <f t="shared" si="1"/>
        <v/>
      </c>
      <c r="T12" s="893" t="str">
        <f t="shared" si="2"/>
        <v/>
      </c>
      <c r="U12" s="893" t="str">
        <f t="shared" si="3"/>
        <v/>
      </c>
      <c r="V12" s="904" t="str">
        <f t="shared" si="4"/>
        <v/>
      </c>
      <c r="W12" s="834"/>
    </row>
    <row r="13" spans="1:23" ht="14.4" customHeight="1" x14ac:dyDescent="0.3">
      <c r="A13" s="910" t="s">
        <v>6990</v>
      </c>
      <c r="B13" s="859">
        <v>1</v>
      </c>
      <c r="C13" s="860">
        <v>0.64</v>
      </c>
      <c r="D13" s="861">
        <v>4</v>
      </c>
      <c r="E13" s="837">
        <v>1</v>
      </c>
      <c r="F13" s="838">
        <v>0.31</v>
      </c>
      <c r="G13" s="839">
        <v>1</v>
      </c>
      <c r="H13" s="841"/>
      <c r="I13" s="835"/>
      <c r="J13" s="836"/>
      <c r="K13" s="840">
        <v>0.62</v>
      </c>
      <c r="L13" s="841">
        <v>2</v>
      </c>
      <c r="M13" s="841">
        <v>18</v>
      </c>
      <c r="N13" s="842">
        <v>6</v>
      </c>
      <c r="O13" s="841" t="s">
        <v>6977</v>
      </c>
      <c r="P13" s="863" t="s">
        <v>6991</v>
      </c>
      <c r="Q13" s="843">
        <f t="shared" si="0"/>
        <v>-1</v>
      </c>
      <c r="R13" s="843">
        <f t="shared" si="0"/>
        <v>-0.64</v>
      </c>
      <c r="S13" s="859" t="str">
        <f t="shared" si="1"/>
        <v/>
      </c>
      <c r="T13" s="859" t="str">
        <f t="shared" si="2"/>
        <v/>
      </c>
      <c r="U13" s="859" t="str">
        <f t="shared" si="3"/>
        <v/>
      </c>
      <c r="V13" s="864" t="str">
        <f t="shared" si="4"/>
        <v/>
      </c>
      <c r="W13" s="844"/>
    </row>
    <row r="14" spans="1:23" ht="14.4" customHeight="1" x14ac:dyDescent="0.3">
      <c r="A14" s="908" t="s">
        <v>6992</v>
      </c>
      <c r="B14" s="854">
        <v>1</v>
      </c>
      <c r="C14" s="856">
        <v>0.5</v>
      </c>
      <c r="D14" s="857">
        <v>3</v>
      </c>
      <c r="E14" s="829">
        <v>3</v>
      </c>
      <c r="F14" s="830">
        <v>1.49</v>
      </c>
      <c r="G14" s="831">
        <v>3.7</v>
      </c>
      <c r="H14" s="824"/>
      <c r="I14" s="822"/>
      <c r="J14" s="823"/>
      <c r="K14" s="825">
        <v>0.5</v>
      </c>
      <c r="L14" s="824">
        <v>2</v>
      </c>
      <c r="M14" s="824">
        <v>18</v>
      </c>
      <c r="N14" s="826">
        <v>6</v>
      </c>
      <c r="O14" s="824" t="s">
        <v>6977</v>
      </c>
      <c r="P14" s="853" t="s">
        <v>6993</v>
      </c>
      <c r="Q14" s="827">
        <f t="shared" si="0"/>
        <v>-1</v>
      </c>
      <c r="R14" s="827">
        <f t="shared" si="0"/>
        <v>-0.5</v>
      </c>
      <c r="S14" s="854" t="str">
        <f t="shared" si="1"/>
        <v/>
      </c>
      <c r="T14" s="854" t="str">
        <f t="shared" si="2"/>
        <v/>
      </c>
      <c r="U14" s="854" t="str">
        <f t="shared" si="3"/>
        <v/>
      </c>
      <c r="V14" s="855" t="str">
        <f t="shared" si="4"/>
        <v/>
      </c>
      <c r="W14" s="828"/>
    </row>
    <row r="15" spans="1:23" ht="14.4" customHeight="1" x14ac:dyDescent="0.3">
      <c r="A15" s="908" t="s">
        <v>6994</v>
      </c>
      <c r="B15" s="854"/>
      <c r="C15" s="856"/>
      <c r="D15" s="857"/>
      <c r="E15" s="852"/>
      <c r="F15" s="822"/>
      <c r="G15" s="823"/>
      <c r="H15" s="829">
        <v>1</v>
      </c>
      <c r="I15" s="830">
        <v>1.24</v>
      </c>
      <c r="J15" s="831">
        <v>4</v>
      </c>
      <c r="K15" s="825">
        <v>1.24</v>
      </c>
      <c r="L15" s="824">
        <v>3</v>
      </c>
      <c r="M15" s="824">
        <v>24</v>
      </c>
      <c r="N15" s="826">
        <v>8</v>
      </c>
      <c r="O15" s="824" t="s">
        <v>6977</v>
      </c>
      <c r="P15" s="853" t="s">
        <v>6995</v>
      </c>
      <c r="Q15" s="827">
        <f t="shared" si="0"/>
        <v>1</v>
      </c>
      <c r="R15" s="827">
        <f t="shared" si="0"/>
        <v>1.24</v>
      </c>
      <c r="S15" s="854">
        <f t="shared" si="1"/>
        <v>8</v>
      </c>
      <c r="T15" s="854">
        <f t="shared" si="2"/>
        <v>4</v>
      </c>
      <c r="U15" s="854">
        <f t="shared" si="3"/>
        <v>-4</v>
      </c>
      <c r="V15" s="855">
        <f t="shared" si="4"/>
        <v>0.5</v>
      </c>
      <c r="W15" s="828"/>
    </row>
    <row r="16" spans="1:23" ht="14.4" customHeight="1" x14ac:dyDescent="0.3">
      <c r="A16" s="910" t="s">
        <v>6996</v>
      </c>
      <c r="B16" s="859"/>
      <c r="C16" s="860"/>
      <c r="D16" s="861"/>
      <c r="E16" s="862"/>
      <c r="F16" s="835"/>
      <c r="G16" s="836"/>
      <c r="H16" s="837">
        <v>1</v>
      </c>
      <c r="I16" s="838">
        <v>0.41</v>
      </c>
      <c r="J16" s="846">
        <v>9</v>
      </c>
      <c r="K16" s="840">
        <v>0.41</v>
      </c>
      <c r="L16" s="841">
        <v>1</v>
      </c>
      <c r="M16" s="841">
        <v>12</v>
      </c>
      <c r="N16" s="842">
        <v>4</v>
      </c>
      <c r="O16" s="841" t="s">
        <v>6977</v>
      </c>
      <c r="P16" s="863" t="s">
        <v>6997</v>
      </c>
      <c r="Q16" s="843">
        <f t="shared" si="0"/>
        <v>1</v>
      </c>
      <c r="R16" s="843">
        <f t="shared" si="0"/>
        <v>0.41</v>
      </c>
      <c r="S16" s="859">
        <f t="shared" si="1"/>
        <v>4</v>
      </c>
      <c r="T16" s="859">
        <f t="shared" si="2"/>
        <v>9</v>
      </c>
      <c r="U16" s="859">
        <f t="shared" si="3"/>
        <v>5</v>
      </c>
      <c r="V16" s="864">
        <f t="shared" si="4"/>
        <v>2.25</v>
      </c>
      <c r="W16" s="844">
        <v>5</v>
      </c>
    </row>
    <row r="17" spans="1:23" ht="14.4" customHeight="1" x14ac:dyDescent="0.3">
      <c r="A17" s="910" t="s">
        <v>6998</v>
      </c>
      <c r="B17" s="859">
        <v>3</v>
      </c>
      <c r="C17" s="860">
        <v>2.0299999999999998</v>
      </c>
      <c r="D17" s="861">
        <v>3.3</v>
      </c>
      <c r="E17" s="862">
        <v>5</v>
      </c>
      <c r="F17" s="835">
        <v>3.38</v>
      </c>
      <c r="G17" s="836">
        <v>3.4</v>
      </c>
      <c r="H17" s="837">
        <v>6</v>
      </c>
      <c r="I17" s="838">
        <v>4.05</v>
      </c>
      <c r="J17" s="839">
        <v>3.7</v>
      </c>
      <c r="K17" s="840">
        <v>0.67</v>
      </c>
      <c r="L17" s="841">
        <v>2</v>
      </c>
      <c r="M17" s="841">
        <v>18</v>
      </c>
      <c r="N17" s="842">
        <v>6</v>
      </c>
      <c r="O17" s="841" t="s">
        <v>6977</v>
      </c>
      <c r="P17" s="863" t="s">
        <v>6999</v>
      </c>
      <c r="Q17" s="843">
        <f t="shared" si="0"/>
        <v>3</v>
      </c>
      <c r="R17" s="843">
        <f t="shared" si="0"/>
        <v>2.02</v>
      </c>
      <c r="S17" s="859">
        <f t="shared" si="1"/>
        <v>36</v>
      </c>
      <c r="T17" s="859">
        <f t="shared" si="2"/>
        <v>22.200000000000003</v>
      </c>
      <c r="U17" s="859">
        <f t="shared" si="3"/>
        <v>-13.799999999999997</v>
      </c>
      <c r="V17" s="864">
        <f t="shared" si="4"/>
        <v>0.6166666666666667</v>
      </c>
      <c r="W17" s="844"/>
    </row>
    <row r="18" spans="1:23" ht="14.4" customHeight="1" x14ac:dyDescent="0.3">
      <c r="A18" s="909" t="s">
        <v>7000</v>
      </c>
      <c r="B18" s="893">
        <v>2</v>
      </c>
      <c r="C18" s="894">
        <v>2.25</v>
      </c>
      <c r="D18" s="858">
        <v>7.5</v>
      </c>
      <c r="E18" s="895">
        <v>1</v>
      </c>
      <c r="F18" s="896">
        <v>1.1200000000000001</v>
      </c>
      <c r="G18" s="832">
        <v>8</v>
      </c>
      <c r="H18" s="897">
        <v>2</v>
      </c>
      <c r="I18" s="898">
        <v>2.23</v>
      </c>
      <c r="J18" s="845">
        <v>4</v>
      </c>
      <c r="K18" s="899">
        <v>1.1200000000000001</v>
      </c>
      <c r="L18" s="900">
        <v>3</v>
      </c>
      <c r="M18" s="900">
        <v>27</v>
      </c>
      <c r="N18" s="901">
        <v>9</v>
      </c>
      <c r="O18" s="900" t="s">
        <v>6977</v>
      </c>
      <c r="P18" s="902" t="s">
        <v>7001</v>
      </c>
      <c r="Q18" s="903">
        <f t="shared" si="0"/>
        <v>0</v>
      </c>
      <c r="R18" s="903">
        <f t="shared" si="0"/>
        <v>-2.0000000000000018E-2</v>
      </c>
      <c r="S18" s="893">
        <f t="shared" si="1"/>
        <v>18</v>
      </c>
      <c r="T18" s="893">
        <f t="shared" si="2"/>
        <v>8</v>
      </c>
      <c r="U18" s="893">
        <f t="shared" si="3"/>
        <v>-10</v>
      </c>
      <c r="V18" s="904">
        <f t="shared" si="4"/>
        <v>0.44444444444444442</v>
      </c>
      <c r="W18" s="834"/>
    </row>
    <row r="19" spans="1:23" ht="14.4" customHeight="1" x14ac:dyDescent="0.3">
      <c r="A19" s="909" t="s">
        <v>7002</v>
      </c>
      <c r="B19" s="893">
        <v>1</v>
      </c>
      <c r="C19" s="894">
        <v>2.38</v>
      </c>
      <c r="D19" s="858">
        <v>7</v>
      </c>
      <c r="E19" s="895"/>
      <c r="F19" s="896"/>
      <c r="G19" s="832"/>
      <c r="H19" s="897"/>
      <c r="I19" s="898"/>
      <c r="J19" s="845"/>
      <c r="K19" s="899">
        <v>2.38</v>
      </c>
      <c r="L19" s="900">
        <v>3</v>
      </c>
      <c r="M19" s="900">
        <v>30</v>
      </c>
      <c r="N19" s="901">
        <v>10</v>
      </c>
      <c r="O19" s="900" t="s">
        <v>6977</v>
      </c>
      <c r="P19" s="902" t="s">
        <v>7003</v>
      </c>
      <c r="Q19" s="903">
        <f t="shared" si="0"/>
        <v>-1</v>
      </c>
      <c r="R19" s="903">
        <f t="shared" si="0"/>
        <v>-2.38</v>
      </c>
      <c r="S19" s="893" t="str">
        <f t="shared" si="1"/>
        <v/>
      </c>
      <c r="T19" s="893" t="str">
        <f t="shared" si="2"/>
        <v/>
      </c>
      <c r="U19" s="893" t="str">
        <f t="shared" si="3"/>
        <v/>
      </c>
      <c r="V19" s="904" t="str">
        <f t="shared" si="4"/>
        <v/>
      </c>
      <c r="W19" s="834"/>
    </row>
    <row r="20" spans="1:23" ht="14.4" customHeight="1" x14ac:dyDescent="0.3">
      <c r="A20" s="910" t="s">
        <v>7004</v>
      </c>
      <c r="B20" s="859">
        <v>71</v>
      </c>
      <c r="C20" s="860">
        <v>16.059999999999999</v>
      </c>
      <c r="D20" s="861">
        <v>2.7</v>
      </c>
      <c r="E20" s="837">
        <v>79</v>
      </c>
      <c r="F20" s="838">
        <v>17.87</v>
      </c>
      <c r="G20" s="839">
        <v>2.4</v>
      </c>
      <c r="H20" s="841">
        <v>52</v>
      </c>
      <c r="I20" s="835">
        <v>11.73</v>
      </c>
      <c r="J20" s="836">
        <v>2.6</v>
      </c>
      <c r="K20" s="840">
        <v>0.22</v>
      </c>
      <c r="L20" s="841">
        <v>1</v>
      </c>
      <c r="M20" s="841">
        <v>9</v>
      </c>
      <c r="N20" s="842">
        <v>3</v>
      </c>
      <c r="O20" s="841" t="s">
        <v>6977</v>
      </c>
      <c r="P20" s="863" t="s">
        <v>7005</v>
      </c>
      <c r="Q20" s="843">
        <f t="shared" si="0"/>
        <v>-19</v>
      </c>
      <c r="R20" s="843">
        <f t="shared" si="0"/>
        <v>-4.3299999999999983</v>
      </c>
      <c r="S20" s="859">
        <f t="shared" si="1"/>
        <v>156</v>
      </c>
      <c r="T20" s="859">
        <f t="shared" si="2"/>
        <v>135.20000000000002</v>
      </c>
      <c r="U20" s="859">
        <f t="shared" si="3"/>
        <v>-20.799999999999983</v>
      </c>
      <c r="V20" s="864">
        <f t="shared" si="4"/>
        <v>0.86666666666666681</v>
      </c>
      <c r="W20" s="844">
        <v>5</v>
      </c>
    </row>
    <row r="21" spans="1:23" ht="14.4" customHeight="1" x14ac:dyDescent="0.3">
      <c r="A21" s="909" t="s">
        <v>7006</v>
      </c>
      <c r="B21" s="893">
        <v>13</v>
      </c>
      <c r="C21" s="894">
        <v>3.32</v>
      </c>
      <c r="D21" s="858">
        <v>2.5</v>
      </c>
      <c r="E21" s="897">
        <v>17</v>
      </c>
      <c r="F21" s="898">
        <v>4.38</v>
      </c>
      <c r="G21" s="845">
        <v>2.5</v>
      </c>
      <c r="H21" s="900">
        <v>12</v>
      </c>
      <c r="I21" s="896">
        <v>3.1</v>
      </c>
      <c r="J21" s="832">
        <v>3</v>
      </c>
      <c r="K21" s="899">
        <v>0.25</v>
      </c>
      <c r="L21" s="900">
        <v>1</v>
      </c>
      <c r="M21" s="900">
        <v>9</v>
      </c>
      <c r="N21" s="901">
        <v>3</v>
      </c>
      <c r="O21" s="900" t="s">
        <v>6977</v>
      </c>
      <c r="P21" s="902" t="s">
        <v>7007</v>
      </c>
      <c r="Q21" s="903">
        <f t="shared" si="0"/>
        <v>-1</v>
      </c>
      <c r="R21" s="903">
        <f t="shared" si="0"/>
        <v>-0.21999999999999975</v>
      </c>
      <c r="S21" s="893">
        <f t="shared" si="1"/>
        <v>36</v>
      </c>
      <c r="T21" s="893">
        <f t="shared" si="2"/>
        <v>36</v>
      </c>
      <c r="U21" s="893">
        <f t="shared" si="3"/>
        <v>0</v>
      </c>
      <c r="V21" s="904">
        <f t="shared" si="4"/>
        <v>1</v>
      </c>
      <c r="W21" s="834">
        <v>3</v>
      </c>
    </row>
    <row r="22" spans="1:23" ht="14.4" customHeight="1" x14ac:dyDescent="0.3">
      <c r="A22" s="909" t="s">
        <v>7008</v>
      </c>
      <c r="B22" s="893">
        <v>1</v>
      </c>
      <c r="C22" s="894">
        <v>0.48</v>
      </c>
      <c r="D22" s="858">
        <v>3</v>
      </c>
      <c r="E22" s="897"/>
      <c r="F22" s="898"/>
      <c r="G22" s="845"/>
      <c r="H22" s="900">
        <v>1</v>
      </c>
      <c r="I22" s="896">
        <v>0.48</v>
      </c>
      <c r="J22" s="833">
        <v>6</v>
      </c>
      <c r="K22" s="899">
        <v>0.48</v>
      </c>
      <c r="L22" s="900">
        <v>2</v>
      </c>
      <c r="M22" s="900">
        <v>15</v>
      </c>
      <c r="N22" s="901">
        <v>5</v>
      </c>
      <c r="O22" s="900" t="s">
        <v>6977</v>
      </c>
      <c r="P22" s="902" t="s">
        <v>7009</v>
      </c>
      <c r="Q22" s="903">
        <f t="shared" si="0"/>
        <v>0</v>
      </c>
      <c r="R22" s="903">
        <f t="shared" si="0"/>
        <v>0</v>
      </c>
      <c r="S22" s="893">
        <f t="shared" si="1"/>
        <v>5</v>
      </c>
      <c r="T22" s="893">
        <f t="shared" si="2"/>
        <v>6</v>
      </c>
      <c r="U22" s="893">
        <f t="shared" si="3"/>
        <v>1</v>
      </c>
      <c r="V22" s="904">
        <f t="shared" si="4"/>
        <v>1.2</v>
      </c>
      <c r="W22" s="834">
        <v>1</v>
      </c>
    </row>
    <row r="23" spans="1:23" ht="14.4" customHeight="1" x14ac:dyDescent="0.3">
      <c r="A23" s="910" t="s">
        <v>7010</v>
      </c>
      <c r="B23" s="859"/>
      <c r="C23" s="860"/>
      <c r="D23" s="861"/>
      <c r="E23" s="837">
        <v>1</v>
      </c>
      <c r="F23" s="838">
        <v>1.1399999999999999</v>
      </c>
      <c r="G23" s="839">
        <v>4</v>
      </c>
      <c r="H23" s="841"/>
      <c r="I23" s="835"/>
      <c r="J23" s="836"/>
      <c r="K23" s="840">
        <v>1.1399999999999999</v>
      </c>
      <c r="L23" s="841">
        <v>2</v>
      </c>
      <c r="M23" s="841">
        <v>21</v>
      </c>
      <c r="N23" s="842">
        <v>7</v>
      </c>
      <c r="O23" s="841" t="s">
        <v>6977</v>
      </c>
      <c r="P23" s="863" t="s">
        <v>7011</v>
      </c>
      <c r="Q23" s="843">
        <f t="shared" si="0"/>
        <v>0</v>
      </c>
      <c r="R23" s="843">
        <f t="shared" si="0"/>
        <v>0</v>
      </c>
      <c r="S23" s="859" t="str">
        <f t="shared" si="1"/>
        <v/>
      </c>
      <c r="T23" s="859" t="str">
        <f t="shared" si="2"/>
        <v/>
      </c>
      <c r="U23" s="859" t="str">
        <f t="shared" si="3"/>
        <v/>
      </c>
      <c r="V23" s="864" t="str">
        <f t="shared" si="4"/>
        <v/>
      </c>
      <c r="W23" s="844"/>
    </row>
    <row r="24" spans="1:23" ht="14.4" customHeight="1" x14ac:dyDescent="0.3">
      <c r="A24" s="909" t="s">
        <v>7012</v>
      </c>
      <c r="B24" s="893"/>
      <c r="C24" s="894"/>
      <c r="D24" s="858"/>
      <c r="E24" s="897">
        <v>1</v>
      </c>
      <c r="F24" s="898">
        <v>2.1800000000000002</v>
      </c>
      <c r="G24" s="845">
        <v>7</v>
      </c>
      <c r="H24" s="900"/>
      <c r="I24" s="896"/>
      <c r="J24" s="832"/>
      <c r="K24" s="899">
        <v>2.1800000000000002</v>
      </c>
      <c r="L24" s="900">
        <v>3</v>
      </c>
      <c r="M24" s="900">
        <v>30</v>
      </c>
      <c r="N24" s="901">
        <v>10</v>
      </c>
      <c r="O24" s="900" t="s">
        <v>6977</v>
      </c>
      <c r="P24" s="902" t="s">
        <v>7013</v>
      </c>
      <c r="Q24" s="903">
        <f t="shared" si="0"/>
        <v>0</v>
      </c>
      <c r="R24" s="903">
        <f t="shared" si="0"/>
        <v>0</v>
      </c>
      <c r="S24" s="893" t="str">
        <f t="shared" si="1"/>
        <v/>
      </c>
      <c r="T24" s="893" t="str">
        <f t="shared" si="2"/>
        <v/>
      </c>
      <c r="U24" s="893" t="str">
        <f t="shared" si="3"/>
        <v/>
      </c>
      <c r="V24" s="904" t="str">
        <f t="shared" si="4"/>
        <v/>
      </c>
      <c r="W24" s="834"/>
    </row>
    <row r="25" spans="1:23" ht="14.4" customHeight="1" x14ac:dyDescent="0.3">
      <c r="A25" s="910" t="s">
        <v>7014</v>
      </c>
      <c r="B25" s="847">
        <v>1</v>
      </c>
      <c r="C25" s="848">
        <v>0.46</v>
      </c>
      <c r="D25" s="849">
        <v>4</v>
      </c>
      <c r="E25" s="862"/>
      <c r="F25" s="835"/>
      <c r="G25" s="836"/>
      <c r="H25" s="841"/>
      <c r="I25" s="835"/>
      <c r="J25" s="836"/>
      <c r="K25" s="840">
        <v>0.46</v>
      </c>
      <c r="L25" s="841">
        <v>1</v>
      </c>
      <c r="M25" s="841">
        <v>9</v>
      </c>
      <c r="N25" s="842">
        <v>3</v>
      </c>
      <c r="O25" s="841" t="s">
        <v>6977</v>
      </c>
      <c r="P25" s="863" t="s">
        <v>7015</v>
      </c>
      <c r="Q25" s="843">
        <f t="shared" si="0"/>
        <v>-1</v>
      </c>
      <c r="R25" s="843">
        <f t="shared" si="0"/>
        <v>-0.46</v>
      </c>
      <c r="S25" s="859" t="str">
        <f t="shared" si="1"/>
        <v/>
      </c>
      <c r="T25" s="859" t="str">
        <f t="shared" si="2"/>
        <v/>
      </c>
      <c r="U25" s="859" t="str">
        <f t="shared" si="3"/>
        <v/>
      </c>
      <c r="V25" s="864" t="str">
        <f t="shared" si="4"/>
        <v/>
      </c>
      <c r="W25" s="844"/>
    </row>
    <row r="26" spans="1:23" ht="14.4" customHeight="1" x14ac:dyDescent="0.3">
      <c r="A26" s="910" t="s">
        <v>7016</v>
      </c>
      <c r="B26" s="859"/>
      <c r="C26" s="860"/>
      <c r="D26" s="861"/>
      <c r="E26" s="862">
        <v>2</v>
      </c>
      <c r="F26" s="835">
        <v>0.68</v>
      </c>
      <c r="G26" s="836">
        <v>2.5</v>
      </c>
      <c r="H26" s="837">
        <v>1</v>
      </c>
      <c r="I26" s="838">
        <v>0.34</v>
      </c>
      <c r="J26" s="839">
        <v>1</v>
      </c>
      <c r="K26" s="840">
        <v>0.34</v>
      </c>
      <c r="L26" s="841">
        <v>1</v>
      </c>
      <c r="M26" s="841">
        <v>12</v>
      </c>
      <c r="N26" s="842">
        <v>4</v>
      </c>
      <c r="O26" s="841" t="s">
        <v>6977</v>
      </c>
      <c r="P26" s="863" t="s">
        <v>7017</v>
      </c>
      <c r="Q26" s="843">
        <f t="shared" si="0"/>
        <v>1</v>
      </c>
      <c r="R26" s="843">
        <f t="shared" si="0"/>
        <v>0.34</v>
      </c>
      <c r="S26" s="859">
        <f t="shared" si="1"/>
        <v>4</v>
      </c>
      <c r="T26" s="859">
        <f t="shared" si="2"/>
        <v>1</v>
      </c>
      <c r="U26" s="859">
        <f t="shared" si="3"/>
        <v>-3</v>
      </c>
      <c r="V26" s="864">
        <f t="shared" si="4"/>
        <v>0.25</v>
      </c>
      <c r="W26" s="844"/>
    </row>
    <row r="27" spans="1:23" ht="14.4" customHeight="1" x14ac:dyDescent="0.3">
      <c r="A27" s="909" t="s">
        <v>7018</v>
      </c>
      <c r="B27" s="893"/>
      <c r="C27" s="894"/>
      <c r="D27" s="858"/>
      <c r="E27" s="895">
        <v>1</v>
      </c>
      <c r="F27" s="896">
        <v>0.5</v>
      </c>
      <c r="G27" s="832">
        <v>13</v>
      </c>
      <c r="H27" s="897">
        <v>2</v>
      </c>
      <c r="I27" s="898">
        <v>0.82</v>
      </c>
      <c r="J27" s="845">
        <v>3.5</v>
      </c>
      <c r="K27" s="899">
        <v>0.41</v>
      </c>
      <c r="L27" s="900">
        <v>1</v>
      </c>
      <c r="M27" s="900">
        <v>12</v>
      </c>
      <c r="N27" s="901">
        <v>4</v>
      </c>
      <c r="O27" s="900" t="s">
        <v>6977</v>
      </c>
      <c r="P27" s="902" t="s">
        <v>7019</v>
      </c>
      <c r="Q27" s="903">
        <f t="shared" si="0"/>
        <v>2</v>
      </c>
      <c r="R27" s="903">
        <f t="shared" si="0"/>
        <v>0.82</v>
      </c>
      <c r="S27" s="893">
        <f t="shared" si="1"/>
        <v>8</v>
      </c>
      <c r="T27" s="893">
        <f t="shared" si="2"/>
        <v>7</v>
      </c>
      <c r="U27" s="893">
        <f t="shared" si="3"/>
        <v>-1</v>
      </c>
      <c r="V27" s="904">
        <f t="shared" si="4"/>
        <v>0.875</v>
      </c>
      <c r="W27" s="834"/>
    </row>
    <row r="28" spans="1:23" ht="14.4" customHeight="1" x14ac:dyDescent="0.3">
      <c r="A28" s="910" t="s">
        <v>7020</v>
      </c>
      <c r="B28" s="859"/>
      <c r="C28" s="860"/>
      <c r="D28" s="861"/>
      <c r="E28" s="837">
        <v>2</v>
      </c>
      <c r="F28" s="838">
        <v>5.91</v>
      </c>
      <c r="G28" s="839">
        <v>3.5</v>
      </c>
      <c r="H28" s="841"/>
      <c r="I28" s="835"/>
      <c r="J28" s="836"/>
      <c r="K28" s="840">
        <v>2.95</v>
      </c>
      <c r="L28" s="841">
        <v>2</v>
      </c>
      <c r="M28" s="841">
        <v>18</v>
      </c>
      <c r="N28" s="842">
        <v>6</v>
      </c>
      <c r="O28" s="841" t="s">
        <v>6977</v>
      </c>
      <c r="P28" s="863" t="s">
        <v>7021</v>
      </c>
      <c r="Q28" s="843">
        <f t="shared" si="0"/>
        <v>0</v>
      </c>
      <c r="R28" s="843">
        <f t="shared" si="0"/>
        <v>0</v>
      </c>
      <c r="S28" s="859" t="str">
        <f t="shared" si="1"/>
        <v/>
      </c>
      <c r="T28" s="859" t="str">
        <f t="shared" si="2"/>
        <v/>
      </c>
      <c r="U28" s="859" t="str">
        <f t="shared" si="3"/>
        <v/>
      </c>
      <c r="V28" s="864" t="str">
        <f t="shared" si="4"/>
        <v/>
      </c>
      <c r="W28" s="844"/>
    </row>
    <row r="29" spans="1:23" ht="14.4" customHeight="1" x14ac:dyDescent="0.3">
      <c r="A29" s="909" t="s">
        <v>7022</v>
      </c>
      <c r="B29" s="893"/>
      <c r="C29" s="894"/>
      <c r="D29" s="858"/>
      <c r="E29" s="897"/>
      <c r="F29" s="898"/>
      <c r="G29" s="845"/>
      <c r="H29" s="900">
        <v>1</v>
      </c>
      <c r="I29" s="896">
        <v>3.12</v>
      </c>
      <c r="J29" s="832">
        <v>6</v>
      </c>
      <c r="K29" s="899">
        <v>3.1</v>
      </c>
      <c r="L29" s="900">
        <v>3</v>
      </c>
      <c r="M29" s="900">
        <v>24</v>
      </c>
      <c r="N29" s="901">
        <v>8</v>
      </c>
      <c r="O29" s="900" t="s">
        <v>6977</v>
      </c>
      <c r="P29" s="902" t="s">
        <v>7021</v>
      </c>
      <c r="Q29" s="903">
        <f t="shared" si="0"/>
        <v>1</v>
      </c>
      <c r="R29" s="903">
        <f t="shared" si="0"/>
        <v>3.12</v>
      </c>
      <c r="S29" s="893">
        <f t="shared" si="1"/>
        <v>8</v>
      </c>
      <c r="T29" s="893">
        <f t="shared" si="2"/>
        <v>6</v>
      </c>
      <c r="U29" s="893">
        <f t="shared" si="3"/>
        <v>-2</v>
      </c>
      <c r="V29" s="904">
        <f t="shared" si="4"/>
        <v>0.75</v>
      </c>
      <c r="W29" s="834"/>
    </row>
    <row r="30" spans="1:23" ht="14.4" customHeight="1" x14ac:dyDescent="0.3">
      <c r="A30" s="908" t="s">
        <v>7023</v>
      </c>
      <c r="B30" s="819">
        <v>2</v>
      </c>
      <c r="C30" s="820">
        <v>2.0099999999999998</v>
      </c>
      <c r="D30" s="821">
        <v>3.5</v>
      </c>
      <c r="E30" s="852"/>
      <c r="F30" s="822"/>
      <c r="G30" s="823"/>
      <c r="H30" s="824">
        <v>1</v>
      </c>
      <c r="I30" s="822">
        <v>1</v>
      </c>
      <c r="J30" s="823">
        <v>3</v>
      </c>
      <c r="K30" s="825">
        <v>1</v>
      </c>
      <c r="L30" s="824">
        <v>1</v>
      </c>
      <c r="M30" s="824">
        <v>12</v>
      </c>
      <c r="N30" s="826">
        <v>4</v>
      </c>
      <c r="O30" s="824" t="s">
        <v>6977</v>
      </c>
      <c r="P30" s="853" t="s">
        <v>7024</v>
      </c>
      <c r="Q30" s="827">
        <f t="shared" si="0"/>
        <v>-1</v>
      </c>
      <c r="R30" s="827">
        <f t="shared" si="0"/>
        <v>-1.0099999999999998</v>
      </c>
      <c r="S30" s="854">
        <f t="shared" si="1"/>
        <v>4</v>
      </c>
      <c r="T30" s="854">
        <f t="shared" si="2"/>
        <v>3</v>
      </c>
      <c r="U30" s="854">
        <f t="shared" si="3"/>
        <v>-1</v>
      </c>
      <c r="V30" s="855">
        <f t="shared" si="4"/>
        <v>0.75</v>
      </c>
      <c r="W30" s="828"/>
    </row>
    <row r="31" spans="1:23" ht="14.4" customHeight="1" x14ac:dyDescent="0.3">
      <c r="A31" s="908" t="s">
        <v>7025</v>
      </c>
      <c r="B31" s="854"/>
      <c r="C31" s="856"/>
      <c r="D31" s="857"/>
      <c r="E31" s="829">
        <v>1</v>
      </c>
      <c r="F31" s="830">
        <v>0.37</v>
      </c>
      <c r="G31" s="831">
        <v>3</v>
      </c>
      <c r="H31" s="824"/>
      <c r="I31" s="822"/>
      <c r="J31" s="823"/>
      <c r="K31" s="825">
        <v>0.35</v>
      </c>
      <c r="L31" s="824">
        <v>1</v>
      </c>
      <c r="M31" s="824">
        <v>12</v>
      </c>
      <c r="N31" s="826">
        <v>4</v>
      </c>
      <c r="O31" s="824" t="s">
        <v>6977</v>
      </c>
      <c r="P31" s="853" t="s">
        <v>7026</v>
      </c>
      <c r="Q31" s="827">
        <f t="shared" si="0"/>
        <v>0</v>
      </c>
      <c r="R31" s="827">
        <f t="shared" si="0"/>
        <v>0</v>
      </c>
      <c r="S31" s="854" t="str">
        <f t="shared" si="1"/>
        <v/>
      </c>
      <c r="T31" s="854" t="str">
        <f t="shared" si="2"/>
        <v/>
      </c>
      <c r="U31" s="854" t="str">
        <f t="shared" si="3"/>
        <v/>
      </c>
      <c r="V31" s="855" t="str">
        <f t="shared" si="4"/>
        <v/>
      </c>
      <c r="W31" s="828"/>
    </row>
    <row r="32" spans="1:23" ht="14.4" customHeight="1" x14ac:dyDescent="0.3">
      <c r="A32" s="909" t="s">
        <v>7027</v>
      </c>
      <c r="B32" s="893">
        <v>2</v>
      </c>
      <c r="C32" s="894">
        <v>0.84</v>
      </c>
      <c r="D32" s="858">
        <v>2.5</v>
      </c>
      <c r="E32" s="897">
        <v>1</v>
      </c>
      <c r="F32" s="898">
        <v>0.43</v>
      </c>
      <c r="G32" s="845">
        <v>3</v>
      </c>
      <c r="H32" s="900"/>
      <c r="I32" s="896"/>
      <c r="J32" s="832"/>
      <c r="K32" s="899">
        <v>0.42</v>
      </c>
      <c r="L32" s="900">
        <v>2</v>
      </c>
      <c r="M32" s="900">
        <v>18</v>
      </c>
      <c r="N32" s="901">
        <v>6</v>
      </c>
      <c r="O32" s="900" t="s">
        <v>6977</v>
      </c>
      <c r="P32" s="902" t="s">
        <v>7028</v>
      </c>
      <c r="Q32" s="903">
        <f t="shared" si="0"/>
        <v>-2</v>
      </c>
      <c r="R32" s="903">
        <f t="shared" si="0"/>
        <v>-0.84</v>
      </c>
      <c r="S32" s="893" t="str">
        <f t="shared" si="1"/>
        <v/>
      </c>
      <c r="T32" s="893" t="str">
        <f t="shared" si="2"/>
        <v/>
      </c>
      <c r="U32" s="893" t="str">
        <f t="shared" si="3"/>
        <v/>
      </c>
      <c r="V32" s="904" t="str">
        <f t="shared" si="4"/>
        <v/>
      </c>
      <c r="W32" s="834"/>
    </row>
    <row r="33" spans="1:23" ht="14.4" customHeight="1" x14ac:dyDescent="0.3">
      <c r="A33" s="910" t="s">
        <v>7029</v>
      </c>
      <c r="B33" s="859"/>
      <c r="C33" s="860"/>
      <c r="D33" s="861"/>
      <c r="E33" s="837">
        <v>1</v>
      </c>
      <c r="F33" s="838">
        <v>2.88</v>
      </c>
      <c r="G33" s="839">
        <v>6</v>
      </c>
      <c r="H33" s="841"/>
      <c r="I33" s="835"/>
      <c r="J33" s="836"/>
      <c r="K33" s="840">
        <v>2.88</v>
      </c>
      <c r="L33" s="841">
        <v>3</v>
      </c>
      <c r="M33" s="841">
        <v>27</v>
      </c>
      <c r="N33" s="842">
        <v>9</v>
      </c>
      <c r="O33" s="841" t="s">
        <v>6977</v>
      </c>
      <c r="P33" s="863" t="s">
        <v>7030</v>
      </c>
      <c r="Q33" s="843">
        <f t="shared" si="0"/>
        <v>0</v>
      </c>
      <c r="R33" s="843">
        <f t="shared" si="0"/>
        <v>0</v>
      </c>
      <c r="S33" s="859" t="str">
        <f t="shared" si="1"/>
        <v/>
      </c>
      <c r="T33" s="859" t="str">
        <f t="shared" si="2"/>
        <v/>
      </c>
      <c r="U33" s="859" t="str">
        <f t="shared" si="3"/>
        <v/>
      </c>
      <c r="V33" s="864" t="str">
        <f t="shared" si="4"/>
        <v/>
      </c>
      <c r="W33" s="844"/>
    </row>
    <row r="34" spans="1:23" ht="14.4" customHeight="1" x14ac:dyDescent="0.3">
      <c r="A34" s="908" t="s">
        <v>7031</v>
      </c>
      <c r="B34" s="854"/>
      <c r="C34" s="856"/>
      <c r="D34" s="857"/>
      <c r="E34" s="829">
        <v>1</v>
      </c>
      <c r="F34" s="830">
        <v>1.67</v>
      </c>
      <c r="G34" s="831">
        <v>5</v>
      </c>
      <c r="H34" s="824"/>
      <c r="I34" s="822"/>
      <c r="J34" s="823"/>
      <c r="K34" s="825">
        <v>1.67</v>
      </c>
      <c r="L34" s="824">
        <v>3</v>
      </c>
      <c r="M34" s="824">
        <v>27</v>
      </c>
      <c r="N34" s="826">
        <v>9</v>
      </c>
      <c r="O34" s="824" t="s">
        <v>6977</v>
      </c>
      <c r="P34" s="853" t="s">
        <v>7032</v>
      </c>
      <c r="Q34" s="827">
        <f t="shared" si="0"/>
        <v>0</v>
      </c>
      <c r="R34" s="827">
        <f t="shared" si="0"/>
        <v>0</v>
      </c>
      <c r="S34" s="854" t="str">
        <f t="shared" si="1"/>
        <v/>
      </c>
      <c r="T34" s="854" t="str">
        <f t="shared" si="2"/>
        <v/>
      </c>
      <c r="U34" s="854" t="str">
        <f t="shared" si="3"/>
        <v/>
      </c>
      <c r="V34" s="855" t="str">
        <f t="shared" si="4"/>
        <v/>
      </c>
      <c r="W34" s="828"/>
    </row>
    <row r="35" spans="1:23" ht="14.4" customHeight="1" x14ac:dyDescent="0.3">
      <c r="A35" s="910" t="s">
        <v>7033</v>
      </c>
      <c r="B35" s="847">
        <v>7</v>
      </c>
      <c r="C35" s="848">
        <v>2.58</v>
      </c>
      <c r="D35" s="849">
        <v>3.6</v>
      </c>
      <c r="E35" s="862">
        <v>3</v>
      </c>
      <c r="F35" s="835">
        <v>1.0900000000000001</v>
      </c>
      <c r="G35" s="836">
        <v>4</v>
      </c>
      <c r="H35" s="841">
        <v>2</v>
      </c>
      <c r="I35" s="835">
        <v>0.73</v>
      </c>
      <c r="J35" s="836">
        <v>3</v>
      </c>
      <c r="K35" s="840">
        <v>0.36</v>
      </c>
      <c r="L35" s="841">
        <v>2</v>
      </c>
      <c r="M35" s="841">
        <v>15</v>
      </c>
      <c r="N35" s="842">
        <v>5</v>
      </c>
      <c r="O35" s="841" t="s">
        <v>6977</v>
      </c>
      <c r="P35" s="863" t="s">
        <v>7034</v>
      </c>
      <c r="Q35" s="843">
        <f t="shared" si="0"/>
        <v>-5</v>
      </c>
      <c r="R35" s="843">
        <f t="shared" si="0"/>
        <v>-1.85</v>
      </c>
      <c r="S35" s="859">
        <f t="shared" si="1"/>
        <v>10</v>
      </c>
      <c r="T35" s="859">
        <f t="shared" si="2"/>
        <v>6</v>
      </c>
      <c r="U35" s="859">
        <f t="shared" si="3"/>
        <v>-4</v>
      </c>
      <c r="V35" s="864">
        <f t="shared" si="4"/>
        <v>0.6</v>
      </c>
      <c r="W35" s="844"/>
    </row>
    <row r="36" spans="1:23" ht="14.4" customHeight="1" x14ac:dyDescent="0.3">
      <c r="A36" s="909" t="s">
        <v>7035</v>
      </c>
      <c r="B36" s="905">
        <v>10</v>
      </c>
      <c r="C36" s="906">
        <v>6.16</v>
      </c>
      <c r="D36" s="850">
        <v>4</v>
      </c>
      <c r="E36" s="895">
        <v>8</v>
      </c>
      <c r="F36" s="896">
        <v>4.92</v>
      </c>
      <c r="G36" s="832">
        <v>4.8</v>
      </c>
      <c r="H36" s="900">
        <v>7</v>
      </c>
      <c r="I36" s="896">
        <v>4.32</v>
      </c>
      <c r="J36" s="832">
        <v>4.7</v>
      </c>
      <c r="K36" s="899">
        <v>0.61</v>
      </c>
      <c r="L36" s="900">
        <v>2</v>
      </c>
      <c r="M36" s="900">
        <v>21</v>
      </c>
      <c r="N36" s="901">
        <v>7</v>
      </c>
      <c r="O36" s="900" t="s">
        <v>6977</v>
      </c>
      <c r="P36" s="902" t="s">
        <v>7036</v>
      </c>
      <c r="Q36" s="903">
        <f t="shared" si="0"/>
        <v>-3</v>
      </c>
      <c r="R36" s="903">
        <f t="shared" si="0"/>
        <v>-1.8399999999999999</v>
      </c>
      <c r="S36" s="893">
        <f t="shared" si="1"/>
        <v>49</v>
      </c>
      <c r="T36" s="893">
        <f t="shared" si="2"/>
        <v>32.9</v>
      </c>
      <c r="U36" s="893">
        <f t="shared" si="3"/>
        <v>-16.100000000000001</v>
      </c>
      <c r="V36" s="904">
        <f t="shared" si="4"/>
        <v>0.67142857142857137</v>
      </c>
      <c r="W36" s="834">
        <v>3</v>
      </c>
    </row>
    <row r="37" spans="1:23" ht="14.4" customHeight="1" x14ac:dyDescent="0.3">
      <c r="A37" s="908" t="s">
        <v>7037</v>
      </c>
      <c r="B37" s="854">
        <v>1</v>
      </c>
      <c r="C37" s="856">
        <v>0.73</v>
      </c>
      <c r="D37" s="857">
        <v>5</v>
      </c>
      <c r="E37" s="829">
        <v>4</v>
      </c>
      <c r="F37" s="830">
        <v>2.94</v>
      </c>
      <c r="G37" s="831">
        <v>5.3</v>
      </c>
      <c r="H37" s="824">
        <v>3</v>
      </c>
      <c r="I37" s="822">
        <v>2.2000000000000002</v>
      </c>
      <c r="J37" s="823">
        <v>5.3</v>
      </c>
      <c r="K37" s="825">
        <v>0.73</v>
      </c>
      <c r="L37" s="824">
        <v>2</v>
      </c>
      <c r="M37" s="824">
        <v>21</v>
      </c>
      <c r="N37" s="826">
        <v>7</v>
      </c>
      <c r="O37" s="824" t="s">
        <v>6977</v>
      </c>
      <c r="P37" s="853" t="s">
        <v>7038</v>
      </c>
      <c r="Q37" s="827">
        <f t="shared" si="0"/>
        <v>2</v>
      </c>
      <c r="R37" s="827">
        <f t="shared" si="0"/>
        <v>1.4700000000000002</v>
      </c>
      <c r="S37" s="854">
        <f t="shared" si="1"/>
        <v>21</v>
      </c>
      <c r="T37" s="854">
        <f t="shared" si="2"/>
        <v>15.899999999999999</v>
      </c>
      <c r="U37" s="854">
        <f t="shared" si="3"/>
        <v>-5.1000000000000014</v>
      </c>
      <c r="V37" s="855">
        <f t="shared" si="4"/>
        <v>0.75714285714285712</v>
      </c>
      <c r="W37" s="828"/>
    </row>
    <row r="38" spans="1:23" ht="14.4" customHeight="1" x14ac:dyDescent="0.3">
      <c r="A38" s="909" t="s">
        <v>7039</v>
      </c>
      <c r="B38" s="893">
        <v>2</v>
      </c>
      <c r="C38" s="894">
        <v>1.73</v>
      </c>
      <c r="D38" s="858">
        <v>6</v>
      </c>
      <c r="E38" s="897">
        <v>3</v>
      </c>
      <c r="F38" s="898">
        <v>2.3199999999999998</v>
      </c>
      <c r="G38" s="845">
        <v>8.6999999999999993</v>
      </c>
      <c r="H38" s="900">
        <v>3</v>
      </c>
      <c r="I38" s="896">
        <v>2.3199999999999998</v>
      </c>
      <c r="J38" s="832">
        <v>8</v>
      </c>
      <c r="K38" s="899">
        <v>0.87</v>
      </c>
      <c r="L38" s="900">
        <v>3</v>
      </c>
      <c r="M38" s="900">
        <v>27</v>
      </c>
      <c r="N38" s="901">
        <v>9</v>
      </c>
      <c r="O38" s="900" t="s">
        <v>6977</v>
      </c>
      <c r="P38" s="902" t="s">
        <v>7040</v>
      </c>
      <c r="Q38" s="903">
        <f t="shared" si="0"/>
        <v>1</v>
      </c>
      <c r="R38" s="903">
        <f t="shared" si="0"/>
        <v>0.58999999999999986</v>
      </c>
      <c r="S38" s="893">
        <f t="shared" si="1"/>
        <v>27</v>
      </c>
      <c r="T38" s="893">
        <f t="shared" si="2"/>
        <v>24</v>
      </c>
      <c r="U38" s="893">
        <f t="shared" si="3"/>
        <v>-3</v>
      </c>
      <c r="V38" s="904">
        <f t="shared" si="4"/>
        <v>0.88888888888888884</v>
      </c>
      <c r="W38" s="834">
        <v>4</v>
      </c>
    </row>
    <row r="39" spans="1:23" ht="14.4" customHeight="1" x14ac:dyDescent="0.3">
      <c r="A39" s="908" t="s">
        <v>7041</v>
      </c>
      <c r="B39" s="854">
        <v>3</v>
      </c>
      <c r="C39" s="856">
        <v>1.26</v>
      </c>
      <c r="D39" s="857">
        <v>4.3</v>
      </c>
      <c r="E39" s="829">
        <v>2</v>
      </c>
      <c r="F39" s="830">
        <v>0.84</v>
      </c>
      <c r="G39" s="831">
        <v>2.5</v>
      </c>
      <c r="H39" s="824">
        <v>3</v>
      </c>
      <c r="I39" s="822">
        <v>1.26</v>
      </c>
      <c r="J39" s="823">
        <v>3.3</v>
      </c>
      <c r="K39" s="825">
        <v>0.42</v>
      </c>
      <c r="L39" s="824">
        <v>2</v>
      </c>
      <c r="M39" s="824">
        <v>15</v>
      </c>
      <c r="N39" s="826">
        <v>5</v>
      </c>
      <c r="O39" s="824" t="s">
        <v>6977</v>
      </c>
      <c r="P39" s="853" t="s">
        <v>7042</v>
      </c>
      <c r="Q39" s="827">
        <f t="shared" si="0"/>
        <v>0</v>
      </c>
      <c r="R39" s="827">
        <f t="shared" si="0"/>
        <v>0</v>
      </c>
      <c r="S39" s="854">
        <f t="shared" si="1"/>
        <v>15</v>
      </c>
      <c r="T39" s="854">
        <f t="shared" si="2"/>
        <v>9.8999999999999986</v>
      </c>
      <c r="U39" s="854">
        <f t="shared" si="3"/>
        <v>-5.1000000000000014</v>
      </c>
      <c r="V39" s="855">
        <f t="shared" si="4"/>
        <v>0.65999999999999992</v>
      </c>
      <c r="W39" s="828"/>
    </row>
    <row r="40" spans="1:23" ht="14.4" customHeight="1" x14ac:dyDescent="0.3">
      <c r="A40" s="909" t="s">
        <v>7043</v>
      </c>
      <c r="B40" s="893">
        <v>1</v>
      </c>
      <c r="C40" s="894">
        <v>0.56000000000000005</v>
      </c>
      <c r="D40" s="858">
        <v>3</v>
      </c>
      <c r="E40" s="897">
        <v>2</v>
      </c>
      <c r="F40" s="898">
        <v>1.1200000000000001</v>
      </c>
      <c r="G40" s="845">
        <v>2</v>
      </c>
      <c r="H40" s="900"/>
      <c r="I40" s="896"/>
      <c r="J40" s="832"/>
      <c r="K40" s="899">
        <v>0.56000000000000005</v>
      </c>
      <c r="L40" s="900">
        <v>2</v>
      </c>
      <c r="M40" s="900">
        <v>21</v>
      </c>
      <c r="N40" s="901">
        <v>7</v>
      </c>
      <c r="O40" s="900" t="s">
        <v>6977</v>
      </c>
      <c r="P40" s="902" t="s">
        <v>7044</v>
      </c>
      <c r="Q40" s="903">
        <f t="shared" si="0"/>
        <v>-1</v>
      </c>
      <c r="R40" s="903">
        <f t="shared" si="0"/>
        <v>-0.56000000000000005</v>
      </c>
      <c r="S40" s="893" t="str">
        <f t="shared" si="1"/>
        <v/>
      </c>
      <c r="T40" s="893" t="str">
        <f t="shared" si="2"/>
        <v/>
      </c>
      <c r="U40" s="893" t="str">
        <f t="shared" si="3"/>
        <v/>
      </c>
      <c r="V40" s="904" t="str">
        <f t="shared" si="4"/>
        <v/>
      </c>
      <c r="W40" s="834"/>
    </row>
    <row r="41" spans="1:23" ht="14.4" customHeight="1" x14ac:dyDescent="0.3">
      <c r="A41" s="908" t="s">
        <v>7045</v>
      </c>
      <c r="B41" s="819">
        <v>1</v>
      </c>
      <c r="C41" s="820">
        <v>13.46</v>
      </c>
      <c r="D41" s="821">
        <v>55</v>
      </c>
      <c r="E41" s="852"/>
      <c r="F41" s="822"/>
      <c r="G41" s="823"/>
      <c r="H41" s="824"/>
      <c r="I41" s="822"/>
      <c r="J41" s="823"/>
      <c r="K41" s="825">
        <v>10.38</v>
      </c>
      <c r="L41" s="824">
        <v>6</v>
      </c>
      <c r="M41" s="824">
        <v>51</v>
      </c>
      <c r="N41" s="826">
        <v>17</v>
      </c>
      <c r="O41" s="824" t="s">
        <v>6977</v>
      </c>
      <c r="P41" s="853" t="s">
        <v>7046</v>
      </c>
      <c r="Q41" s="827">
        <f t="shared" si="0"/>
        <v>-1</v>
      </c>
      <c r="R41" s="827">
        <f t="shared" si="0"/>
        <v>-13.46</v>
      </c>
      <c r="S41" s="854" t="str">
        <f t="shared" si="1"/>
        <v/>
      </c>
      <c r="T41" s="854" t="str">
        <f t="shared" si="2"/>
        <v/>
      </c>
      <c r="U41" s="854" t="str">
        <f t="shared" si="3"/>
        <v/>
      </c>
      <c r="V41" s="855" t="str">
        <f t="shared" si="4"/>
        <v/>
      </c>
      <c r="W41" s="828"/>
    </row>
    <row r="42" spans="1:23" ht="14.4" customHeight="1" x14ac:dyDescent="0.3">
      <c r="A42" s="910" t="s">
        <v>7047</v>
      </c>
      <c r="B42" s="859">
        <v>1</v>
      </c>
      <c r="C42" s="860">
        <v>1.61</v>
      </c>
      <c r="D42" s="861">
        <v>2</v>
      </c>
      <c r="E42" s="837">
        <v>4</v>
      </c>
      <c r="F42" s="838">
        <v>7.38</v>
      </c>
      <c r="G42" s="839">
        <v>2.8</v>
      </c>
      <c r="H42" s="841"/>
      <c r="I42" s="835"/>
      <c r="J42" s="836"/>
      <c r="K42" s="840">
        <v>2.12</v>
      </c>
      <c r="L42" s="841">
        <v>3</v>
      </c>
      <c r="M42" s="841">
        <v>24</v>
      </c>
      <c r="N42" s="842">
        <v>8</v>
      </c>
      <c r="O42" s="841" t="s">
        <v>6977</v>
      </c>
      <c r="P42" s="863" t="s">
        <v>7048</v>
      </c>
      <c r="Q42" s="843">
        <f t="shared" si="0"/>
        <v>-1</v>
      </c>
      <c r="R42" s="843">
        <f t="shared" si="0"/>
        <v>-1.61</v>
      </c>
      <c r="S42" s="859" t="str">
        <f t="shared" si="1"/>
        <v/>
      </c>
      <c r="T42" s="859" t="str">
        <f t="shared" si="2"/>
        <v/>
      </c>
      <c r="U42" s="859" t="str">
        <f t="shared" si="3"/>
        <v/>
      </c>
      <c r="V42" s="864" t="str">
        <f t="shared" si="4"/>
        <v/>
      </c>
      <c r="W42" s="844"/>
    </row>
    <row r="43" spans="1:23" ht="14.4" customHeight="1" x14ac:dyDescent="0.3">
      <c r="A43" s="909" t="s">
        <v>7049</v>
      </c>
      <c r="B43" s="893">
        <v>1</v>
      </c>
      <c r="C43" s="894">
        <v>3.23</v>
      </c>
      <c r="D43" s="858">
        <v>6</v>
      </c>
      <c r="E43" s="897"/>
      <c r="F43" s="898"/>
      <c r="G43" s="845"/>
      <c r="H43" s="900">
        <v>1</v>
      </c>
      <c r="I43" s="896">
        <v>3.71</v>
      </c>
      <c r="J43" s="833">
        <v>34</v>
      </c>
      <c r="K43" s="899">
        <v>2.86</v>
      </c>
      <c r="L43" s="900">
        <v>4</v>
      </c>
      <c r="M43" s="900">
        <v>36</v>
      </c>
      <c r="N43" s="901">
        <v>12</v>
      </c>
      <c r="O43" s="900" t="s">
        <v>6977</v>
      </c>
      <c r="P43" s="902" t="s">
        <v>7050</v>
      </c>
      <c r="Q43" s="903">
        <f t="shared" si="0"/>
        <v>0</v>
      </c>
      <c r="R43" s="903">
        <f t="shared" si="0"/>
        <v>0.48</v>
      </c>
      <c r="S43" s="893">
        <f t="shared" si="1"/>
        <v>12</v>
      </c>
      <c r="T43" s="893">
        <f t="shared" si="2"/>
        <v>34</v>
      </c>
      <c r="U43" s="893">
        <f t="shared" si="3"/>
        <v>22</v>
      </c>
      <c r="V43" s="904">
        <f t="shared" si="4"/>
        <v>2.8333333333333335</v>
      </c>
      <c r="W43" s="834">
        <v>22</v>
      </c>
    </row>
    <row r="44" spans="1:23" ht="14.4" customHeight="1" x14ac:dyDescent="0.3">
      <c r="A44" s="908" t="s">
        <v>7051</v>
      </c>
      <c r="B44" s="819">
        <v>1</v>
      </c>
      <c r="C44" s="820">
        <v>4.3899999999999997</v>
      </c>
      <c r="D44" s="821">
        <v>14</v>
      </c>
      <c r="E44" s="852"/>
      <c r="F44" s="822"/>
      <c r="G44" s="823"/>
      <c r="H44" s="824"/>
      <c r="I44" s="822"/>
      <c r="J44" s="823"/>
      <c r="K44" s="825">
        <v>2.69</v>
      </c>
      <c r="L44" s="824">
        <v>3</v>
      </c>
      <c r="M44" s="824">
        <v>30</v>
      </c>
      <c r="N44" s="826">
        <v>10</v>
      </c>
      <c r="O44" s="824" t="s">
        <v>6977</v>
      </c>
      <c r="P44" s="853" t="s">
        <v>7052</v>
      </c>
      <c r="Q44" s="827">
        <f t="shared" si="0"/>
        <v>-1</v>
      </c>
      <c r="R44" s="827">
        <f t="shared" si="0"/>
        <v>-4.3899999999999997</v>
      </c>
      <c r="S44" s="854" t="str">
        <f t="shared" si="1"/>
        <v/>
      </c>
      <c r="T44" s="854" t="str">
        <f t="shared" si="2"/>
        <v/>
      </c>
      <c r="U44" s="854" t="str">
        <f t="shared" si="3"/>
        <v/>
      </c>
      <c r="V44" s="855" t="str">
        <f t="shared" si="4"/>
        <v/>
      </c>
      <c r="W44" s="828"/>
    </row>
    <row r="45" spans="1:23" ht="14.4" customHeight="1" x14ac:dyDescent="0.3">
      <c r="A45" s="910" t="s">
        <v>7053</v>
      </c>
      <c r="B45" s="859"/>
      <c r="C45" s="860"/>
      <c r="D45" s="861"/>
      <c r="E45" s="862"/>
      <c r="F45" s="835"/>
      <c r="G45" s="836"/>
      <c r="H45" s="837">
        <v>1</v>
      </c>
      <c r="I45" s="838">
        <v>0.56000000000000005</v>
      </c>
      <c r="J45" s="839">
        <v>3</v>
      </c>
      <c r="K45" s="840">
        <v>0.54</v>
      </c>
      <c r="L45" s="841">
        <v>3</v>
      </c>
      <c r="M45" s="841">
        <v>24</v>
      </c>
      <c r="N45" s="842">
        <v>8</v>
      </c>
      <c r="O45" s="841" t="s">
        <v>6977</v>
      </c>
      <c r="P45" s="863" t="s">
        <v>7054</v>
      </c>
      <c r="Q45" s="843">
        <f t="shared" si="0"/>
        <v>1</v>
      </c>
      <c r="R45" s="843">
        <f t="shared" si="0"/>
        <v>0.56000000000000005</v>
      </c>
      <c r="S45" s="859">
        <f t="shared" si="1"/>
        <v>8</v>
      </c>
      <c r="T45" s="859">
        <f t="shared" si="2"/>
        <v>3</v>
      </c>
      <c r="U45" s="859">
        <f t="shared" si="3"/>
        <v>-5</v>
      </c>
      <c r="V45" s="864">
        <f t="shared" si="4"/>
        <v>0.375</v>
      </c>
      <c r="W45" s="844"/>
    </row>
    <row r="46" spans="1:23" ht="14.4" customHeight="1" x14ac:dyDescent="0.3">
      <c r="A46" s="910" t="s">
        <v>7055</v>
      </c>
      <c r="B46" s="859"/>
      <c r="C46" s="860"/>
      <c r="D46" s="861"/>
      <c r="E46" s="837">
        <v>1</v>
      </c>
      <c r="F46" s="838">
        <v>0.37</v>
      </c>
      <c r="G46" s="839">
        <v>3</v>
      </c>
      <c r="H46" s="841"/>
      <c r="I46" s="835"/>
      <c r="J46" s="836"/>
      <c r="K46" s="840">
        <v>0.37</v>
      </c>
      <c r="L46" s="841">
        <v>1</v>
      </c>
      <c r="M46" s="841">
        <v>12</v>
      </c>
      <c r="N46" s="842">
        <v>4</v>
      </c>
      <c r="O46" s="841" t="s">
        <v>6977</v>
      </c>
      <c r="P46" s="863" t="s">
        <v>7056</v>
      </c>
      <c r="Q46" s="843">
        <f t="shared" si="0"/>
        <v>0</v>
      </c>
      <c r="R46" s="843">
        <f t="shared" si="0"/>
        <v>0</v>
      </c>
      <c r="S46" s="859" t="str">
        <f t="shared" si="1"/>
        <v/>
      </c>
      <c r="T46" s="859" t="str">
        <f t="shared" si="2"/>
        <v/>
      </c>
      <c r="U46" s="859" t="str">
        <f t="shared" si="3"/>
        <v/>
      </c>
      <c r="V46" s="864" t="str">
        <f t="shared" si="4"/>
        <v/>
      </c>
      <c r="W46" s="844"/>
    </row>
    <row r="47" spans="1:23" ht="14.4" customHeight="1" x14ac:dyDescent="0.3">
      <c r="A47" s="908" t="s">
        <v>7057</v>
      </c>
      <c r="B47" s="854">
        <v>1</v>
      </c>
      <c r="C47" s="856">
        <v>1</v>
      </c>
      <c r="D47" s="857">
        <v>3</v>
      </c>
      <c r="E47" s="852"/>
      <c r="F47" s="822"/>
      <c r="G47" s="823"/>
      <c r="H47" s="829">
        <v>1</v>
      </c>
      <c r="I47" s="830">
        <v>1</v>
      </c>
      <c r="J47" s="831">
        <v>4</v>
      </c>
      <c r="K47" s="825">
        <v>1</v>
      </c>
      <c r="L47" s="824">
        <v>2</v>
      </c>
      <c r="M47" s="824">
        <v>18</v>
      </c>
      <c r="N47" s="826">
        <v>6</v>
      </c>
      <c r="O47" s="824" t="s">
        <v>6977</v>
      </c>
      <c r="P47" s="853" t="s">
        <v>7058</v>
      </c>
      <c r="Q47" s="827">
        <f t="shared" si="0"/>
        <v>0</v>
      </c>
      <c r="R47" s="827">
        <f t="shared" si="0"/>
        <v>0</v>
      </c>
      <c r="S47" s="854">
        <f t="shared" si="1"/>
        <v>6</v>
      </c>
      <c r="T47" s="854">
        <f t="shared" si="2"/>
        <v>4</v>
      </c>
      <c r="U47" s="854">
        <f t="shared" si="3"/>
        <v>-2</v>
      </c>
      <c r="V47" s="855">
        <f t="shared" si="4"/>
        <v>0.66666666666666663</v>
      </c>
      <c r="W47" s="828"/>
    </row>
    <row r="48" spans="1:23" ht="14.4" customHeight="1" x14ac:dyDescent="0.3">
      <c r="A48" s="910" t="s">
        <v>7059</v>
      </c>
      <c r="B48" s="859">
        <v>2</v>
      </c>
      <c r="C48" s="860">
        <v>0.61</v>
      </c>
      <c r="D48" s="861">
        <v>3.5</v>
      </c>
      <c r="E48" s="837">
        <v>1</v>
      </c>
      <c r="F48" s="838">
        <v>0.31</v>
      </c>
      <c r="G48" s="839">
        <v>3</v>
      </c>
      <c r="H48" s="841"/>
      <c r="I48" s="835"/>
      <c r="J48" s="836"/>
      <c r="K48" s="840">
        <v>0.31</v>
      </c>
      <c r="L48" s="841">
        <v>1</v>
      </c>
      <c r="M48" s="841">
        <v>12</v>
      </c>
      <c r="N48" s="842">
        <v>4</v>
      </c>
      <c r="O48" s="841" t="s">
        <v>6977</v>
      </c>
      <c r="P48" s="863" t="s">
        <v>7060</v>
      </c>
      <c r="Q48" s="843">
        <f t="shared" si="0"/>
        <v>-2</v>
      </c>
      <c r="R48" s="843">
        <f t="shared" si="0"/>
        <v>-0.61</v>
      </c>
      <c r="S48" s="859" t="str">
        <f t="shared" si="1"/>
        <v/>
      </c>
      <c r="T48" s="859" t="str">
        <f t="shared" si="2"/>
        <v/>
      </c>
      <c r="U48" s="859" t="str">
        <f t="shared" si="3"/>
        <v/>
      </c>
      <c r="V48" s="864" t="str">
        <f t="shared" si="4"/>
        <v/>
      </c>
      <c r="W48" s="844"/>
    </row>
    <row r="49" spans="1:23" ht="14.4" customHeight="1" x14ac:dyDescent="0.3">
      <c r="A49" s="909" t="s">
        <v>7061</v>
      </c>
      <c r="B49" s="893"/>
      <c r="C49" s="894"/>
      <c r="D49" s="858"/>
      <c r="E49" s="897">
        <v>1</v>
      </c>
      <c r="F49" s="898">
        <v>0.46</v>
      </c>
      <c r="G49" s="845">
        <v>5</v>
      </c>
      <c r="H49" s="900"/>
      <c r="I49" s="896"/>
      <c r="J49" s="832"/>
      <c r="K49" s="899">
        <v>0.46</v>
      </c>
      <c r="L49" s="900">
        <v>2</v>
      </c>
      <c r="M49" s="900">
        <v>15</v>
      </c>
      <c r="N49" s="901">
        <v>5</v>
      </c>
      <c r="O49" s="900" t="s">
        <v>6977</v>
      </c>
      <c r="P49" s="902" t="s">
        <v>7062</v>
      </c>
      <c r="Q49" s="903">
        <f t="shared" si="0"/>
        <v>0</v>
      </c>
      <c r="R49" s="903">
        <f t="shared" si="0"/>
        <v>0</v>
      </c>
      <c r="S49" s="893" t="str">
        <f t="shared" si="1"/>
        <v/>
      </c>
      <c r="T49" s="893" t="str">
        <f t="shared" si="2"/>
        <v/>
      </c>
      <c r="U49" s="893" t="str">
        <f t="shared" si="3"/>
        <v/>
      </c>
      <c r="V49" s="904" t="str">
        <f t="shared" si="4"/>
        <v/>
      </c>
      <c r="W49" s="834"/>
    </row>
    <row r="50" spans="1:23" ht="14.4" customHeight="1" x14ac:dyDescent="0.3">
      <c r="A50" s="908" t="s">
        <v>7063</v>
      </c>
      <c r="B50" s="854"/>
      <c r="C50" s="856"/>
      <c r="D50" s="857"/>
      <c r="E50" s="852">
        <v>1</v>
      </c>
      <c r="F50" s="822">
        <v>0.44</v>
      </c>
      <c r="G50" s="823">
        <v>8</v>
      </c>
      <c r="H50" s="829">
        <v>2</v>
      </c>
      <c r="I50" s="830">
        <v>0.87</v>
      </c>
      <c r="J50" s="851">
        <v>10.5</v>
      </c>
      <c r="K50" s="825">
        <v>0.44</v>
      </c>
      <c r="L50" s="824">
        <v>2</v>
      </c>
      <c r="M50" s="824">
        <v>18</v>
      </c>
      <c r="N50" s="826">
        <v>6</v>
      </c>
      <c r="O50" s="824" t="s">
        <v>6977</v>
      </c>
      <c r="P50" s="853" t="s">
        <v>7064</v>
      </c>
      <c r="Q50" s="827">
        <f t="shared" si="0"/>
        <v>2</v>
      </c>
      <c r="R50" s="827">
        <f t="shared" si="0"/>
        <v>0.87</v>
      </c>
      <c r="S50" s="854">
        <f t="shared" si="1"/>
        <v>12</v>
      </c>
      <c r="T50" s="854">
        <f t="shared" si="2"/>
        <v>21</v>
      </c>
      <c r="U50" s="854">
        <f t="shared" si="3"/>
        <v>9</v>
      </c>
      <c r="V50" s="855">
        <f t="shared" si="4"/>
        <v>1.75</v>
      </c>
      <c r="W50" s="828">
        <v>9</v>
      </c>
    </row>
    <row r="51" spans="1:23" ht="14.4" customHeight="1" x14ac:dyDescent="0.3">
      <c r="A51" s="910" t="s">
        <v>7065</v>
      </c>
      <c r="B51" s="859">
        <v>1</v>
      </c>
      <c r="C51" s="860">
        <v>5.18</v>
      </c>
      <c r="D51" s="861">
        <v>12</v>
      </c>
      <c r="E51" s="862"/>
      <c r="F51" s="835"/>
      <c r="G51" s="836"/>
      <c r="H51" s="837">
        <v>1</v>
      </c>
      <c r="I51" s="838">
        <v>5.18</v>
      </c>
      <c r="J51" s="846">
        <v>12</v>
      </c>
      <c r="K51" s="840">
        <v>5.18</v>
      </c>
      <c r="L51" s="841">
        <v>3</v>
      </c>
      <c r="M51" s="841">
        <v>27</v>
      </c>
      <c r="N51" s="842">
        <v>9</v>
      </c>
      <c r="O51" s="841" t="s">
        <v>6977</v>
      </c>
      <c r="P51" s="863" t="s">
        <v>7066</v>
      </c>
      <c r="Q51" s="843">
        <f t="shared" si="0"/>
        <v>0</v>
      </c>
      <c r="R51" s="843">
        <f t="shared" si="0"/>
        <v>0</v>
      </c>
      <c r="S51" s="859">
        <f t="shared" si="1"/>
        <v>9</v>
      </c>
      <c r="T51" s="859">
        <f t="shared" si="2"/>
        <v>12</v>
      </c>
      <c r="U51" s="859">
        <f t="shared" si="3"/>
        <v>3</v>
      </c>
      <c r="V51" s="864">
        <f t="shared" si="4"/>
        <v>1.3333333333333333</v>
      </c>
      <c r="W51" s="844">
        <v>3</v>
      </c>
    </row>
    <row r="52" spans="1:23" ht="14.4" customHeight="1" x14ac:dyDescent="0.3">
      <c r="A52" s="910" t="s">
        <v>7067</v>
      </c>
      <c r="B52" s="859">
        <v>1</v>
      </c>
      <c r="C52" s="860">
        <v>3.02</v>
      </c>
      <c r="D52" s="861">
        <v>6</v>
      </c>
      <c r="E52" s="837">
        <v>4</v>
      </c>
      <c r="F52" s="838">
        <v>11.64</v>
      </c>
      <c r="G52" s="839">
        <v>4.3</v>
      </c>
      <c r="H52" s="841">
        <v>2</v>
      </c>
      <c r="I52" s="835">
        <v>6.04</v>
      </c>
      <c r="J52" s="836">
        <v>6.5</v>
      </c>
      <c r="K52" s="840">
        <v>3.02</v>
      </c>
      <c r="L52" s="841">
        <v>4</v>
      </c>
      <c r="M52" s="841">
        <v>33</v>
      </c>
      <c r="N52" s="842">
        <v>11</v>
      </c>
      <c r="O52" s="841" t="s">
        <v>5547</v>
      </c>
      <c r="P52" s="863" t="s">
        <v>7068</v>
      </c>
      <c r="Q52" s="843">
        <f t="shared" si="0"/>
        <v>1</v>
      </c>
      <c r="R52" s="843">
        <f t="shared" si="0"/>
        <v>3.02</v>
      </c>
      <c r="S52" s="859">
        <f t="shared" si="1"/>
        <v>22</v>
      </c>
      <c r="T52" s="859">
        <f t="shared" si="2"/>
        <v>13</v>
      </c>
      <c r="U52" s="859">
        <f t="shared" si="3"/>
        <v>-9</v>
      </c>
      <c r="V52" s="864">
        <f t="shared" si="4"/>
        <v>0.59090909090909094</v>
      </c>
      <c r="W52" s="844"/>
    </row>
    <row r="53" spans="1:23" ht="14.4" customHeight="1" x14ac:dyDescent="0.3">
      <c r="A53" s="908" t="s">
        <v>7069</v>
      </c>
      <c r="B53" s="854"/>
      <c r="C53" s="856"/>
      <c r="D53" s="857"/>
      <c r="E53" s="852"/>
      <c r="F53" s="822"/>
      <c r="G53" s="823"/>
      <c r="H53" s="829">
        <v>1</v>
      </c>
      <c r="I53" s="830">
        <v>1.59</v>
      </c>
      <c r="J53" s="831">
        <v>7</v>
      </c>
      <c r="K53" s="825">
        <v>1.59</v>
      </c>
      <c r="L53" s="824">
        <v>4</v>
      </c>
      <c r="M53" s="824">
        <v>36</v>
      </c>
      <c r="N53" s="826">
        <v>12</v>
      </c>
      <c r="O53" s="824" t="s">
        <v>6977</v>
      </c>
      <c r="P53" s="853" t="s">
        <v>7070</v>
      </c>
      <c r="Q53" s="827">
        <f t="shared" si="0"/>
        <v>1</v>
      </c>
      <c r="R53" s="827">
        <f t="shared" si="0"/>
        <v>1.59</v>
      </c>
      <c r="S53" s="854">
        <f t="shared" si="1"/>
        <v>12</v>
      </c>
      <c r="T53" s="854">
        <f t="shared" si="2"/>
        <v>7</v>
      </c>
      <c r="U53" s="854">
        <f t="shared" si="3"/>
        <v>-5</v>
      </c>
      <c r="V53" s="855">
        <f t="shared" si="4"/>
        <v>0.58333333333333337</v>
      </c>
      <c r="W53" s="828"/>
    </row>
    <row r="54" spans="1:23" ht="14.4" customHeight="1" x14ac:dyDescent="0.3">
      <c r="A54" s="909" t="s">
        <v>7071</v>
      </c>
      <c r="B54" s="893">
        <v>1</v>
      </c>
      <c r="C54" s="894">
        <v>2.16</v>
      </c>
      <c r="D54" s="858">
        <v>14</v>
      </c>
      <c r="E54" s="895"/>
      <c r="F54" s="896"/>
      <c r="G54" s="832"/>
      <c r="H54" s="897">
        <v>2</v>
      </c>
      <c r="I54" s="898">
        <v>4.58</v>
      </c>
      <c r="J54" s="833">
        <v>20.5</v>
      </c>
      <c r="K54" s="899">
        <v>2.16</v>
      </c>
      <c r="L54" s="900">
        <v>5</v>
      </c>
      <c r="M54" s="900">
        <v>48</v>
      </c>
      <c r="N54" s="901">
        <v>16</v>
      </c>
      <c r="O54" s="900" t="s">
        <v>6977</v>
      </c>
      <c r="P54" s="902" t="s">
        <v>7070</v>
      </c>
      <c r="Q54" s="903">
        <f t="shared" si="0"/>
        <v>1</v>
      </c>
      <c r="R54" s="903">
        <f t="shared" si="0"/>
        <v>2.42</v>
      </c>
      <c r="S54" s="893">
        <f t="shared" si="1"/>
        <v>32</v>
      </c>
      <c r="T54" s="893">
        <f t="shared" si="2"/>
        <v>41</v>
      </c>
      <c r="U54" s="893">
        <f t="shared" si="3"/>
        <v>9</v>
      </c>
      <c r="V54" s="904">
        <f t="shared" si="4"/>
        <v>1.28125</v>
      </c>
      <c r="W54" s="834">
        <v>9</v>
      </c>
    </row>
    <row r="55" spans="1:23" ht="14.4" customHeight="1" x14ac:dyDescent="0.3">
      <c r="A55" s="909" t="s">
        <v>7072</v>
      </c>
      <c r="B55" s="893"/>
      <c r="C55" s="894"/>
      <c r="D55" s="858"/>
      <c r="E55" s="895"/>
      <c r="F55" s="896"/>
      <c r="G55" s="832"/>
      <c r="H55" s="897">
        <v>1</v>
      </c>
      <c r="I55" s="898">
        <v>4.1900000000000004</v>
      </c>
      <c r="J55" s="845">
        <v>16</v>
      </c>
      <c r="K55" s="899">
        <v>4.1900000000000004</v>
      </c>
      <c r="L55" s="900">
        <v>9</v>
      </c>
      <c r="M55" s="900">
        <v>78</v>
      </c>
      <c r="N55" s="901">
        <v>26</v>
      </c>
      <c r="O55" s="900" t="s">
        <v>6977</v>
      </c>
      <c r="P55" s="902" t="s">
        <v>7070</v>
      </c>
      <c r="Q55" s="903">
        <f t="shared" si="0"/>
        <v>1</v>
      </c>
      <c r="R55" s="903">
        <f t="shared" si="0"/>
        <v>4.1900000000000004</v>
      </c>
      <c r="S55" s="893">
        <f t="shared" si="1"/>
        <v>26</v>
      </c>
      <c r="T55" s="893">
        <f t="shared" si="2"/>
        <v>16</v>
      </c>
      <c r="U55" s="893">
        <f t="shared" si="3"/>
        <v>-10</v>
      </c>
      <c r="V55" s="904">
        <f t="shared" si="4"/>
        <v>0.61538461538461542</v>
      </c>
      <c r="W55" s="834"/>
    </row>
    <row r="56" spans="1:23" ht="14.4" customHeight="1" x14ac:dyDescent="0.3">
      <c r="A56" s="908" t="s">
        <v>7073</v>
      </c>
      <c r="B56" s="854">
        <v>23</v>
      </c>
      <c r="C56" s="856">
        <v>53.62</v>
      </c>
      <c r="D56" s="857">
        <v>5.0999999999999996</v>
      </c>
      <c r="E56" s="852">
        <v>16</v>
      </c>
      <c r="F56" s="822">
        <v>36.61</v>
      </c>
      <c r="G56" s="823">
        <v>7.6</v>
      </c>
      <c r="H56" s="829">
        <v>22</v>
      </c>
      <c r="I56" s="830">
        <v>50.48</v>
      </c>
      <c r="J56" s="831">
        <v>5.2</v>
      </c>
      <c r="K56" s="825">
        <v>2.38</v>
      </c>
      <c r="L56" s="824">
        <v>4</v>
      </c>
      <c r="M56" s="824">
        <v>33</v>
      </c>
      <c r="N56" s="826">
        <v>11</v>
      </c>
      <c r="O56" s="824" t="s">
        <v>6977</v>
      </c>
      <c r="P56" s="853" t="s">
        <v>7074</v>
      </c>
      <c r="Q56" s="827">
        <f t="shared" si="0"/>
        <v>-1</v>
      </c>
      <c r="R56" s="827">
        <f t="shared" si="0"/>
        <v>-3.1400000000000006</v>
      </c>
      <c r="S56" s="854">
        <f t="shared" si="1"/>
        <v>242</v>
      </c>
      <c r="T56" s="854">
        <f t="shared" si="2"/>
        <v>114.4</v>
      </c>
      <c r="U56" s="854">
        <f t="shared" si="3"/>
        <v>-127.6</v>
      </c>
      <c r="V56" s="855">
        <f t="shared" si="4"/>
        <v>0.47272727272727277</v>
      </c>
      <c r="W56" s="828"/>
    </row>
    <row r="57" spans="1:23" ht="14.4" customHeight="1" x14ac:dyDescent="0.3">
      <c r="A57" s="909" t="s">
        <v>7075</v>
      </c>
      <c r="B57" s="893">
        <v>14</v>
      </c>
      <c r="C57" s="894">
        <v>38.090000000000003</v>
      </c>
      <c r="D57" s="858">
        <v>7.8</v>
      </c>
      <c r="E57" s="895">
        <v>14</v>
      </c>
      <c r="F57" s="896">
        <v>37.94</v>
      </c>
      <c r="G57" s="832">
        <v>7.4</v>
      </c>
      <c r="H57" s="897">
        <v>14</v>
      </c>
      <c r="I57" s="898">
        <v>39.74</v>
      </c>
      <c r="J57" s="845">
        <v>7.1</v>
      </c>
      <c r="K57" s="899">
        <v>2.76</v>
      </c>
      <c r="L57" s="900">
        <v>4</v>
      </c>
      <c r="M57" s="900">
        <v>39</v>
      </c>
      <c r="N57" s="901">
        <v>13</v>
      </c>
      <c r="O57" s="900" t="s">
        <v>6977</v>
      </c>
      <c r="P57" s="902" t="s">
        <v>7074</v>
      </c>
      <c r="Q57" s="903">
        <f t="shared" si="0"/>
        <v>0</v>
      </c>
      <c r="R57" s="903">
        <f t="shared" si="0"/>
        <v>1.6499999999999986</v>
      </c>
      <c r="S57" s="893">
        <f t="shared" si="1"/>
        <v>182</v>
      </c>
      <c r="T57" s="893">
        <f t="shared" si="2"/>
        <v>99.399999999999991</v>
      </c>
      <c r="U57" s="893">
        <f t="shared" si="3"/>
        <v>-82.600000000000009</v>
      </c>
      <c r="V57" s="904">
        <f t="shared" si="4"/>
        <v>0.5461538461538461</v>
      </c>
      <c r="W57" s="834"/>
    </row>
    <row r="58" spans="1:23" ht="14.4" customHeight="1" x14ac:dyDescent="0.3">
      <c r="A58" s="909" t="s">
        <v>7076</v>
      </c>
      <c r="B58" s="893">
        <v>2</v>
      </c>
      <c r="C58" s="894">
        <v>7.41</v>
      </c>
      <c r="D58" s="858">
        <v>13</v>
      </c>
      <c r="E58" s="895">
        <v>4</v>
      </c>
      <c r="F58" s="896">
        <v>14.29</v>
      </c>
      <c r="G58" s="832">
        <v>8</v>
      </c>
      <c r="H58" s="897">
        <v>3</v>
      </c>
      <c r="I58" s="898">
        <v>11.11</v>
      </c>
      <c r="J58" s="845">
        <v>12</v>
      </c>
      <c r="K58" s="899">
        <v>3.7</v>
      </c>
      <c r="L58" s="900">
        <v>6</v>
      </c>
      <c r="M58" s="900">
        <v>51</v>
      </c>
      <c r="N58" s="901">
        <v>17</v>
      </c>
      <c r="O58" s="900" t="s">
        <v>6977</v>
      </c>
      <c r="P58" s="902" t="s">
        <v>7074</v>
      </c>
      <c r="Q58" s="903">
        <f t="shared" si="0"/>
        <v>1</v>
      </c>
      <c r="R58" s="903">
        <f t="shared" si="0"/>
        <v>3.6999999999999993</v>
      </c>
      <c r="S58" s="893">
        <f t="shared" si="1"/>
        <v>51</v>
      </c>
      <c r="T58" s="893">
        <f t="shared" si="2"/>
        <v>36</v>
      </c>
      <c r="U58" s="893">
        <f t="shared" si="3"/>
        <v>-15</v>
      </c>
      <c r="V58" s="904">
        <f t="shared" si="4"/>
        <v>0.70588235294117652</v>
      </c>
      <c r="W58" s="834"/>
    </row>
    <row r="59" spans="1:23" ht="14.4" customHeight="1" x14ac:dyDescent="0.3">
      <c r="A59" s="910" t="s">
        <v>7077</v>
      </c>
      <c r="B59" s="859">
        <v>4</v>
      </c>
      <c r="C59" s="860">
        <v>3.25</v>
      </c>
      <c r="D59" s="861">
        <v>3</v>
      </c>
      <c r="E59" s="862">
        <v>2</v>
      </c>
      <c r="F59" s="835">
        <v>1.68</v>
      </c>
      <c r="G59" s="836">
        <v>7</v>
      </c>
      <c r="H59" s="837">
        <v>3</v>
      </c>
      <c r="I59" s="838">
        <v>3.57</v>
      </c>
      <c r="J59" s="846">
        <v>11.3</v>
      </c>
      <c r="K59" s="840">
        <v>0.79</v>
      </c>
      <c r="L59" s="841">
        <v>2</v>
      </c>
      <c r="M59" s="841">
        <v>15</v>
      </c>
      <c r="N59" s="842">
        <v>5</v>
      </c>
      <c r="O59" s="841" t="s">
        <v>6977</v>
      </c>
      <c r="P59" s="863" t="s">
        <v>7078</v>
      </c>
      <c r="Q59" s="843">
        <f t="shared" si="0"/>
        <v>-1</v>
      </c>
      <c r="R59" s="843">
        <f t="shared" si="0"/>
        <v>0.31999999999999984</v>
      </c>
      <c r="S59" s="859">
        <f t="shared" si="1"/>
        <v>15</v>
      </c>
      <c r="T59" s="859">
        <f t="shared" si="2"/>
        <v>33.900000000000006</v>
      </c>
      <c r="U59" s="859">
        <f t="shared" si="3"/>
        <v>18.900000000000006</v>
      </c>
      <c r="V59" s="864">
        <f t="shared" si="4"/>
        <v>2.2600000000000002</v>
      </c>
      <c r="W59" s="844">
        <v>20</v>
      </c>
    </row>
    <row r="60" spans="1:23" ht="14.4" customHeight="1" x14ac:dyDescent="0.3">
      <c r="A60" s="909" t="s">
        <v>7079</v>
      </c>
      <c r="B60" s="893">
        <v>2</v>
      </c>
      <c r="C60" s="894">
        <v>4.37</v>
      </c>
      <c r="D60" s="858">
        <v>22.5</v>
      </c>
      <c r="E60" s="895">
        <v>1</v>
      </c>
      <c r="F60" s="896">
        <v>2.14</v>
      </c>
      <c r="G60" s="832">
        <v>11</v>
      </c>
      <c r="H60" s="897">
        <v>3</v>
      </c>
      <c r="I60" s="898">
        <v>5.9</v>
      </c>
      <c r="J60" s="833">
        <v>21.7</v>
      </c>
      <c r="K60" s="899">
        <v>1.84</v>
      </c>
      <c r="L60" s="900">
        <v>5</v>
      </c>
      <c r="M60" s="900">
        <v>42</v>
      </c>
      <c r="N60" s="901">
        <v>14</v>
      </c>
      <c r="O60" s="900" t="s">
        <v>6977</v>
      </c>
      <c r="P60" s="902" t="s">
        <v>7078</v>
      </c>
      <c r="Q60" s="903">
        <f t="shared" si="0"/>
        <v>1</v>
      </c>
      <c r="R60" s="903">
        <f t="shared" si="0"/>
        <v>1.5300000000000002</v>
      </c>
      <c r="S60" s="893">
        <f t="shared" si="1"/>
        <v>42</v>
      </c>
      <c r="T60" s="893">
        <f t="shared" si="2"/>
        <v>65.099999999999994</v>
      </c>
      <c r="U60" s="893">
        <f t="shared" si="3"/>
        <v>23.099999999999994</v>
      </c>
      <c r="V60" s="904">
        <f t="shared" si="4"/>
        <v>1.5499999999999998</v>
      </c>
      <c r="W60" s="834">
        <v>28</v>
      </c>
    </row>
    <row r="61" spans="1:23" ht="14.4" customHeight="1" x14ac:dyDescent="0.3">
      <c r="A61" s="908" t="s">
        <v>7080</v>
      </c>
      <c r="B61" s="854">
        <v>92</v>
      </c>
      <c r="C61" s="856">
        <v>114.06</v>
      </c>
      <c r="D61" s="857">
        <v>4.2</v>
      </c>
      <c r="E61" s="852">
        <v>107</v>
      </c>
      <c r="F61" s="822">
        <v>131.34</v>
      </c>
      <c r="G61" s="823">
        <v>3.9</v>
      </c>
      <c r="H61" s="829">
        <v>114</v>
      </c>
      <c r="I61" s="830">
        <v>141.80000000000001</v>
      </c>
      <c r="J61" s="831">
        <v>3.8</v>
      </c>
      <c r="K61" s="825">
        <v>1.22</v>
      </c>
      <c r="L61" s="824">
        <v>2</v>
      </c>
      <c r="M61" s="824">
        <v>18</v>
      </c>
      <c r="N61" s="826">
        <v>6</v>
      </c>
      <c r="O61" s="824" t="s">
        <v>6977</v>
      </c>
      <c r="P61" s="853" t="s">
        <v>7081</v>
      </c>
      <c r="Q61" s="827">
        <f t="shared" si="0"/>
        <v>22</v>
      </c>
      <c r="R61" s="827">
        <f t="shared" si="0"/>
        <v>27.740000000000009</v>
      </c>
      <c r="S61" s="854">
        <f t="shared" si="1"/>
        <v>684</v>
      </c>
      <c r="T61" s="854">
        <f t="shared" si="2"/>
        <v>433.2</v>
      </c>
      <c r="U61" s="854">
        <f t="shared" si="3"/>
        <v>-250.8</v>
      </c>
      <c r="V61" s="855">
        <f t="shared" si="4"/>
        <v>0.6333333333333333</v>
      </c>
      <c r="W61" s="828">
        <v>18</v>
      </c>
    </row>
    <row r="62" spans="1:23" ht="14.4" customHeight="1" x14ac:dyDescent="0.3">
      <c r="A62" s="909" t="s">
        <v>7082</v>
      </c>
      <c r="B62" s="893">
        <v>10</v>
      </c>
      <c r="C62" s="894">
        <v>17.18</v>
      </c>
      <c r="D62" s="858">
        <v>8.8000000000000007</v>
      </c>
      <c r="E62" s="895">
        <v>10</v>
      </c>
      <c r="F62" s="896">
        <v>19.02</v>
      </c>
      <c r="G62" s="832">
        <v>6.8</v>
      </c>
      <c r="H62" s="897">
        <v>13</v>
      </c>
      <c r="I62" s="898">
        <v>22.71</v>
      </c>
      <c r="J62" s="845">
        <v>6.9</v>
      </c>
      <c r="K62" s="899">
        <v>1.58</v>
      </c>
      <c r="L62" s="900">
        <v>3</v>
      </c>
      <c r="M62" s="900">
        <v>24</v>
      </c>
      <c r="N62" s="901">
        <v>8</v>
      </c>
      <c r="O62" s="900" t="s">
        <v>6977</v>
      </c>
      <c r="P62" s="902" t="s">
        <v>7081</v>
      </c>
      <c r="Q62" s="903">
        <f t="shared" si="0"/>
        <v>3</v>
      </c>
      <c r="R62" s="903">
        <f t="shared" si="0"/>
        <v>5.5300000000000011</v>
      </c>
      <c r="S62" s="893">
        <f t="shared" si="1"/>
        <v>104</v>
      </c>
      <c r="T62" s="893">
        <f t="shared" si="2"/>
        <v>89.7</v>
      </c>
      <c r="U62" s="893">
        <f t="shared" si="3"/>
        <v>-14.299999999999997</v>
      </c>
      <c r="V62" s="904">
        <f t="shared" si="4"/>
        <v>0.86250000000000004</v>
      </c>
      <c r="W62" s="834">
        <v>17</v>
      </c>
    </row>
    <row r="63" spans="1:23" ht="14.4" customHeight="1" x14ac:dyDescent="0.3">
      <c r="A63" s="909" t="s">
        <v>7083</v>
      </c>
      <c r="B63" s="893">
        <v>2</v>
      </c>
      <c r="C63" s="894">
        <v>4.74</v>
      </c>
      <c r="D63" s="858">
        <v>9.5</v>
      </c>
      <c r="E63" s="895">
        <v>2</v>
      </c>
      <c r="F63" s="896">
        <v>6.89</v>
      </c>
      <c r="G63" s="832">
        <v>25.5</v>
      </c>
      <c r="H63" s="897">
        <v>1</v>
      </c>
      <c r="I63" s="898">
        <v>2.37</v>
      </c>
      <c r="J63" s="845">
        <v>7</v>
      </c>
      <c r="K63" s="899">
        <v>2.37</v>
      </c>
      <c r="L63" s="900">
        <v>4</v>
      </c>
      <c r="M63" s="900">
        <v>39</v>
      </c>
      <c r="N63" s="901">
        <v>13</v>
      </c>
      <c r="O63" s="900" t="s">
        <v>6977</v>
      </c>
      <c r="P63" s="902" t="s">
        <v>7081</v>
      </c>
      <c r="Q63" s="903">
        <f t="shared" si="0"/>
        <v>-1</v>
      </c>
      <c r="R63" s="903">
        <f t="shared" si="0"/>
        <v>-2.37</v>
      </c>
      <c r="S63" s="893">
        <f t="shared" si="1"/>
        <v>13</v>
      </c>
      <c r="T63" s="893">
        <f t="shared" si="2"/>
        <v>7</v>
      </c>
      <c r="U63" s="893">
        <f t="shared" si="3"/>
        <v>-6</v>
      </c>
      <c r="V63" s="904">
        <f t="shared" si="4"/>
        <v>0.53846153846153844</v>
      </c>
      <c r="W63" s="834"/>
    </row>
    <row r="64" spans="1:23" ht="14.4" customHeight="1" x14ac:dyDescent="0.3">
      <c r="A64" s="908" t="s">
        <v>7084</v>
      </c>
      <c r="B64" s="819">
        <v>84</v>
      </c>
      <c r="C64" s="820">
        <v>32.770000000000003</v>
      </c>
      <c r="D64" s="821">
        <v>2.8</v>
      </c>
      <c r="E64" s="852">
        <v>73</v>
      </c>
      <c r="F64" s="822">
        <v>27.76</v>
      </c>
      <c r="G64" s="823">
        <v>2.6</v>
      </c>
      <c r="H64" s="824">
        <v>81</v>
      </c>
      <c r="I64" s="822">
        <v>30.82</v>
      </c>
      <c r="J64" s="823">
        <v>2.8</v>
      </c>
      <c r="K64" s="825">
        <v>0.38</v>
      </c>
      <c r="L64" s="824">
        <v>1</v>
      </c>
      <c r="M64" s="824">
        <v>9</v>
      </c>
      <c r="N64" s="826">
        <v>3</v>
      </c>
      <c r="O64" s="824" t="s">
        <v>6977</v>
      </c>
      <c r="P64" s="853" t="s">
        <v>7085</v>
      </c>
      <c r="Q64" s="827">
        <f t="shared" si="0"/>
        <v>-3</v>
      </c>
      <c r="R64" s="827">
        <f t="shared" si="0"/>
        <v>-1.9500000000000028</v>
      </c>
      <c r="S64" s="854">
        <f t="shared" si="1"/>
        <v>243</v>
      </c>
      <c r="T64" s="854">
        <f t="shared" si="2"/>
        <v>226.79999999999998</v>
      </c>
      <c r="U64" s="854">
        <f t="shared" si="3"/>
        <v>-16.200000000000017</v>
      </c>
      <c r="V64" s="855">
        <f t="shared" si="4"/>
        <v>0.93333333333333324</v>
      </c>
      <c r="W64" s="828">
        <v>8</v>
      </c>
    </row>
    <row r="65" spans="1:23" ht="14.4" customHeight="1" x14ac:dyDescent="0.3">
      <c r="A65" s="909" t="s">
        <v>7086</v>
      </c>
      <c r="B65" s="905">
        <v>19</v>
      </c>
      <c r="C65" s="906">
        <v>11.49</v>
      </c>
      <c r="D65" s="850">
        <v>5.3</v>
      </c>
      <c r="E65" s="895">
        <v>3</v>
      </c>
      <c r="F65" s="896">
        <v>1.41</v>
      </c>
      <c r="G65" s="832">
        <v>3.3</v>
      </c>
      <c r="H65" s="900">
        <v>7</v>
      </c>
      <c r="I65" s="896">
        <v>3.45</v>
      </c>
      <c r="J65" s="832">
        <v>4</v>
      </c>
      <c r="K65" s="899">
        <v>0.47</v>
      </c>
      <c r="L65" s="900">
        <v>1</v>
      </c>
      <c r="M65" s="900">
        <v>12</v>
      </c>
      <c r="N65" s="901">
        <v>4</v>
      </c>
      <c r="O65" s="900" t="s">
        <v>6977</v>
      </c>
      <c r="P65" s="902" t="s">
        <v>7087</v>
      </c>
      <c r="Q65" s="903">
        <f t="shared" si="0"/>
        <v>-12</v>
      </c>
      <c r="R65" s="903">
        <f t="shared" si="0"/>
        <v>-8.0399999999999991</v>
      </c>
      <c r="S65" s="893">
        <f t="shared" si="1"/>
        <v>28</v>
      </c>
      <c r="T65" s="893">
        <f t="shared" si="2"/>
        <v>28</v>
      </c>
      <c r="U65" s="893">
        <f t="shared" si="3"/>
        <v>0</v>
      </c>
      <c r="V65" s="904">
        <f t="shared" si="4"/>
        <v>1</v>
      </c>
      <c r="W65" s="834">
        <v>6</v>
      </c>
    </row>
    <row r="66" spans="1:23" ht="14.4" customHeight="1" x14ac:dyDescent="0.3">
      <c r="A66" s="909" t="s">
        <v>7088</v>
      </c>
      <c r="B66" s="905"/>
      <c r="C66" s="906"/>
      <c r="D66" s="850"/>
      <c r="E66" s="895">
        <v>1</v>
      </c>
      <c r="F66" s="896">
        <v>1.05</v>
      </c>
      <c r="G66" s="832">
        <v>3</v>
      </c>
      <c r="H66" s="900"/>
      <c r="I66" s="896"/>
      <c r="J66" s="832"/>
      <c r="K66" s="899">
        <v>1.05</v>
      </c>
      <c r="L66" s="900">
        <v>3</v>
      </c>
      <c r="M66" s="900">
        <v>27</v>
      </c>
      <c r="N66" s="901">
        <v>9</v>
      </c>
      <c r="O66" s="900" t="s">
        <v>6977</v>
      </c>
      <c r="P66" s="902" t="s">
        <v>7089</v>
      </c>
      <c r="Q66" s="903">
        <f t="shared" si="0"/>
        <v>0</v>
      </c>
      <c r="R66" s="903">
        <f t="shared" si="0"/>
        <v>0</v>
      </c>
      <c r="S66" s="893" t="str">
        <f t="shared" si="1"/>
        <v/>
      </c>
      <c r="T66" s="893" t="str">
        <f t="shared" si="2"/>
        <v/>
      </c>
      <c r="U66" s="893" t="str">
        <f t="shared" si="3"/>
        <v/>
      </c>
      <c r="V66" s="904" t="str">
        <f t="shared" si="4"/>
        <v/>
      </c>
      <c r="W66" s="834"/>
    </row>
    <row r="67" spans="1:23" ht="14.4" customHeight="1" x14ac:dyDescent="0.3">
      <c r="A67" s="908" t="s">
        <v>7090</v>
      </c>
      <c r="B67" s="819">
        <v>6</v>
      </c>
      <c r="C67" s="820">
        <v>5.81</v>
      </c>
      <c r="D67" s="821">
        <v>4</v>
      </c>
      <c r="E67" s="852">
        <v>1</v>
      </c>
      <c r="F67" s="822">
        <v>1.23</v>
      </c>
      <c r="G67" s="823">
        <v>4</v>
      </c>
      <c r="H67" s="824">
        <v>2</v>
      </c>
      <c r="I67" s="822">
        <v>1.49</v>
      </c>
      <c r="J67" s="823">
        <v>3</v>
      </c>
      <c r="K67" s="825">
        <v>0.74</v>
      </c>
      <c r="L67" s="824">
        <v>1</v>
      </c>
      <c r="M67" s="824">
        <v>12</v>
      </c>
      <c r="N67" s="826">
        <v>4</v>
      </c>
      <c r="O67" s="824" t="s">
        <v>6977</v>
      </c>
      <c r="P67" s="853" t="s">
        <v>7091</v>
      </c>
      <c r="Q67" s="827">
        <f t="shared" si="0"/>
        <v>-4</v>
      </c>
      <c r="R67" s="827">
        <f t="shared" si="0"/>
        <v>-4.3199999999999994</v>
      </c>
      <c r="S67" s="854">
        <f t="shared" si="1"/>
        <v>8</v>
      </c>
      <c r="T67" s="854">
        <f t="shared" si="2"/>
        <v>6</v>
      </c>
      <c r="U67" s="854">
        <f t="shared" si="3"/>
        <v>-2</v>
      </c>
      <c r="V67" s="855">
        <f t="shared" si="4"/>
        <v>0.75</v>
      </c>
      <c r="W67" s="828"/>
    </row>
    <row r="68" spans="1:23" ht="14.4" customHeight="1" x14ac:dyDescent="0.3">
      <c r="A68" s="909" t="s">
        <v>7092</v>
      </c>
      <c r="B68" s="905">
        <v>2</v>
      </c>
      <c r="C68" s="906">
        <v>4.2300000000000004</v>
      </c>
      <c r="D68" s="850">
        <v>6</v>
      </c>
      <c r="E68" s="895">
        <v>1</v>
      </c>
      <c r="F68" s="896">
        <v>1.36</v>
      </c>
      <c r="G68" s="832">
        <v>4</v>
      </c>
      <c r="H68" s="900">
        <v>1</v>
      </c>
      <c r="I68" s="896">
        <v>1.66</v>
      </c>
      <c r="J68" s="832">
        <v>4</v>
      </c>
      <c r="K68" s="899">
        <v>1.35</v>
      </c>
      <c r="L68" s="900">
        <v>3</v>
      </c>
      <c r="M68" s="900">
        <v>24</v>
      </c>
      <c r="N68" s="901">
        <v>8</v>
      </c>
      <c r="O68" s="900" t="s">
        <v>6977</v>
      </c>
      <c r="P68" s="902" t="s">
        <v>7093</v>
      </c>
      <c r="Q68" s="903">
        <f t="shared" si="0"/>
        <v>-1</v>
      </c>
      <c r="R68" s="903">
        <f t="shared" si="0"/>
        <v>-2.5700000000000003</v>
      </c>
      <c r="S68" s="893">
        <f t="shared" si="1"/>
        <v>8</v>
      </c>
      <c r="T68" s="893">
        <f t="shared" si="2"/>
        <v>4</v>
      </c>
      <c r="U68" s="893">
        <f t="shared" si="3"/>
        <v>-4</v>
      </c>
      <c r="V68" s="904">
        <f t="shared" si="4"/>
        <v>0.5</v>
      </c>
      <c r="W68" s="834"/>
    </row>
    <row r="69" spans="1:23" ht="14.4" customHeight="1" x14ac:dyDescent="0.3">
      <c r="A69" s="909" t="s">
        <v>7094</v>
      </c>
      <c r="B69" s="905">
        <v>1</v>
      </c>
      <c r="C69" s="906">
        <v>3.25</v>
      </c>
      <c r="D69" s="850">
        <v>48</v>
      </c>
      <c r="E69" s="895"/>
      <c r="F69" s="896"/>
      <c r="G69" s="832"/>
      <c r="H69" s="900"/>
      <c r="I69" s="896"/>
      <c r="J69" s="832"/>
      <c r="K69" s="899">
        <v>2.64</v>
      </c>
      <c r="L69" s="900">
        <v>5</v>
      </c>
      <c r="M69" s="900">
        <v>42</v>
      </c>
      <c r="N69" s="901">
        <v>14</v>
      </c>
      <c r="O69" s="900" t="s">
        <v>6977</v>
      </c>
      <c r="P69" s="902" t="s">
        <v>7095</v>
      </c>
      <c r="Q69" s="903">
        <f t="shared" si="0"/>
        <v>-1</v>
      </c>
      <c r="R69" s="903">
        <f t="shared" si="0"/>
        <v>-3.25</v>
      </c>
      <c r="S69" s="893" t="str">
        <f t="shared" si="1"/>
        <v/>
      </c>
      <c r="T69" s="893" t="str">
        <f t="shared" si="2"/>
        <v/>
      </c>
      <c r="U69" s="893" t="str">
        <f t="shared" si="3"/>
        <v/>
      </c>
      <c r="V69" s="904" t="str">
        <f t="shared" si="4"/>
        <v/>
      </c>
      <c r="W69" s="834"/>
    </row>
    <row r="70" spans="1:23" ht="14.4" customHeight="1" x14ac:dyDescent="0.3">
      <c r="A70" s="908" t="s">
        <v>7096</v>
      </c>
      <c r="B70" s="819">
        <v>21</v>
      </c>
      <c r="C70" s="820">
        <v>16.23</v>
      </c>
      <c r="D70" s="821">
        <v>4.4000000000000004</v>
      </c>
      <c r="E70" s="852">
        <v>13</v>
      </c>
      <c r="F70" s="822">
        <v>10.73</v>
      </c>
      <c r="G70" s="823">
        <v>4.2</v>
      </c>
      <c r="H70" s="824">
        <v>15</v>
      </c>
      <c r="I70" s="822">
        <v>10.79</v>
      </c>
      <c r="J70" s="823">
        <v>3.5</v>
      </c>
      <c r="K70" s="825">
        <v>0.62</v>
      </c>
      <c r="L70" s="824">
        <v>1</v>
      </c>
      <c r="M70" s="824">
        <v>12</v>
      </c>
      <c r="N70" s="826">
        <v>4</v>
      </c>
      <c r="O70" s="824" t="s">
        <v>6977</v>
      </c>
      <c r="P70" s="853" t="s">
        <v>7097</v>
      </c>
      <c r="Q70" s="827">
        <f t="shared" ref="Q70:R133" si="5">H70-B70</f>
        <v>-6</v>
      </c>
      <c r="R70" s="827">
        <f t="shared" si="5"/>
        <v>-5.4400000000000013</v>
      </c>
      <c r="S70" s="854">
        <f t="shared" ref="S70:S133" si="6">IF(H70=0,"",H70*N70)</f>
        <v>60</v>
      </c>
      <c r="T70" s="854">
        <f t="shared" ref="T70:T133" si="7">IF(H70=0,"",H70*J70)</f>
        <v>52.5</v>
      </c>
      <c r="U70" s="854">
        <f t="shared" ref="U70:U133" si="8">IF(H70=0,"",T70-S70)</f>
        <v>-7.5</v>
      </c>
      <c r="V70" s="855">
        <f t="shared" ref="V70:V133" si="9">IF(H70=0,"",T70/S70)</f>
        <v>0.875</v>
      </c>
      <c r="W70" s="828">
        <v>7</v>
      </c>
    </row>
    <row r="71" spans="1:23" ht="14.4" customHeight="1" x14ac:dyDescent="0.3">
      <c r="A71" s="909" t="s">
        <v>7098</v>
      </c>
      <c r="B71" s="905">
        <v>4</v>
      </c>
      <c r="C71" s="906">
        <v>4.24</v>
      </c>
      <c r="D71" s="850">
        <v>5.5</v>
      </c>
      <c r="E71" s="895">
        <v>1</v>
      </c>
      <c r="F71" s="896">
        <v>2.56</v>
      </c>
      <c r="G71" s="832">
        <v>36</v>
      </c>
      <c r="H71" s="900">
        <v>2</v>
      </c>
      <c r="I71" s="896">
        <v>2.59</v>
      </c>
      <c r="J71" s="833">
        <v>7</v>
      </c>
      <c r="K71" s="899">
        <v>0.81</v>
      </c>
      <c r="L71" s="900">
        <v>2</v>
      </c>
      <c r="M71" s="900">
        <v>18</v>
      </c>
      <c r="N71" s="901">
        <v>6</v>
      </c>
      <c r="O71" s="900" t="s">
        <v>6977</v>
      </c>
      <c r="P71" s="902" t="s">
        <v>7099</v>
      </c>
      <c r="Q71" s="903">
        <f t="shared" si="5"/>
        <v>-2</v>
      </c>
      <c r="R71" s="903">
        <f t="shared" si="5"/>
        <v>-1.6500000000000004</v>
      </c>
      <c r="S71" s="893">
        <f t="shared" si="6"/>
        <v>12</v>
      </c>
      <c r="T71" s="893">
        <f t="shared" si="7"/>
        <v>14</v>
      </c>
      <c r="U71" s="893">
        <f t="shared" si="8"/>
        <v>2</v>
      </c>
      <c r="V71" s="904">
        <f t="shared" si="9"/>
        <v>1.1666666666666667</v>
      </c>
      <c r="W71" s="834">
        <v>2</v>
      </c>
    </row>
    <row r="72" spans="1:23" ht="14.4" customHeight="1" x14ac:dyDescent="0.3">
      <c r="A72" s="908" t="s">
        <v>7100</v>
      </c>
      <c r="B72" s="854">
        <v>193</v>
      </c>
      <c r="C72" s="856">
        <v>178.23</v>
      </c>
      <c r="D72" s="857">
        <v>3</v>
      </c>
      <c r="E72" s="852">
        <v>210</v>
      </c>
      <c r="F72" s="822">
        <v>192.79</v>
      </c>
      <c r="G72" s="823">
        <v>2.8</v>
      </c>
      <c r="H72" s="829">
        <v>211</v>
      </c>
      <c r="I72" s="830">
        <v>200.17</v>
      </c>
      <c r="J72" s="831">
        <v>2.9</v>
      </c>
      <c r="K72" s="825">
        <v>0.89</v>
      </c>
      <c r="L72" s="824">
        <v>1</v>
      </c>
      <c r="M72" s="824">
        <v>12</v>
      </c>
      <c r="N72" s="826">
        <v>4</v>
      </c>
      <c r="O72" s="824" t="s">
        <v>6977</v>
      </c>
      <c r="P72" s="853" t="s">
        <v>7101</v>
      </c>
      <c r="Q72" s="827">
        <f t="shared" si="5"/>
        <v>18</v>
      </c>
      <c r="R72" s="827">
        <f t="shared" si="5"/>
        <v>21.939999999999998</v>
      </c>
      <c r="S72" s="854">
        <f t="shared" si="6"/>
        <v>844</v>
      </c>
      <c r="T72" s="854">
        <f t="shared" si="7"/>
        <v>611.9</v>
      </c>
      <c r="U72" s="854">
        <f t="shared" si="8"/>
        <v>-232.10000000000002</v>
      </c>
      <c r="V72" s="855">
        <f t="shared" si="9"/>
        <v>0.72499999999999998</v>
      </c>
      <c r="W72" s="828">
        <v>18</v>
      </c>
    </row>
    <row r="73" spans="1:23" ht="14.4" customHeight="1" x14ac:dyDescent="0.3">
      <c r="A73" s="909" t="s">
        <v>7102</v>
      </c>
      <c r="B73" s="893">
        <v>31</v>
      </c>
      <c r="C73" s="894">
        <v>45.02</v>
      </c>
      <c r="D73" s="858">
        <v>6.3</v>
      </c>
      <c r="E73" s="895">
        <v>23</v>
      </c>
      <c r="F73" s="896">
        <v>31.51</v>
      </c>
      <c r="G73" s="832">
        <v>3.4</v>
      </c>
      <c r="H73" s="897">
        <v>34</v>
      </c>
      <c r="I73" s="898">
        <v>48.58</v>
      </c>
      <c r="J73" s="845">
        <v>4.0999999999999996</v>
      </c>
      <c r="K73" s="899">
        <v>1.37</v>
      </c>
      <c r="L73" s="900">
        <v>2</v>
      </c>
      <c r="M73" s="900">
        <v>21</v>
      </c>
      <c r="N73" s="901">
        <v>7</v>
      </c>
      <c r="O73" s="900" t="s">
        <v>6977</v>
      </c>
      <c r="P73" s="902" t="s">
        <v>7103</v>
      </c>
      <c r="Q73" s="903">
        <f t="shared" si="5"/>
        <v>3</v>
      </c>
      <c r="R73" s="903">
        <f t="shared" si="5"/>
        <v>3.5599999999999952</v>
      </c>
      <c r="S73" s="893">
        <f t="shared" si="6"/>
        <v>238</v>
      </c>
      <c r="T73" s="893">
        <f t="shared" si="7"/>
        <v>139.39999999999998</v>
      </c>
      <c r="U73" s="893">
        <f t="shared" si="8"/>
        <v>-98.600000000000023</v>
      </c>
      <c r="V73" s="904">
        <f t="shared" si="9"/>
        <v>0.58571428571428563</v>
      </c>
      <c r="W73" s="834">
        <v>5</v>
      </c>
    </row>
    <row r="74" spans="1:23" ht="14.4" customHeight="1" x14ac:dyDescent="0.3">
      <c r="A74" s="909" t="s">
        <v>7104</v>
      </c>
      <c r="B74" s="893">
        <v>3</v>
      </c>
      <c r="C74" s="894">
        <v>5.29</v>
      </c>
      <c r="D74" s="858">
        <v>5</v>
      </c>
      <c r="E74" s="895">
        <v>4</v>
      </c>
      <c r="F74" s="896">
        <v>7.32</v>
      </c>
      <c r="G74" s="832">
        <v>4.3</v>
      </c>
      <c r="H74" s="897">
        <v>3</v>
      </c>
      <c r="I74" s="898">
        <v>5.36</v>
      </c>
      <c r="J74" s="845">
        <v>5.3</v>
      </c>
      <c r="K74" s="899">
        <v>1.76</v>
      </c>
      <c r="L74" s="900">
        <v>3</v>
      </c>
      <c r="M74" s="900">
        <v>27</v>
      </c>
      <c r="N74" s="901">
        <v>9</v>
      </c>
      <c r="O74" s="900" t="s">
        <v>6977</v>
      </c>
      <c r="P74" s="902" t="s">
        <v>7105</v>
      </c>
      <c r="Q74" s="903">
        <f t="shared" si="5"/>
        <v>0</v>
      </c>
      <c r="R74" s="903">
        <f t="shared" si="5"/>
        <v>7.0000000000000284E-2</v>
      </c>
      <c r="S74" s="893">
        <f t="shared" si="6"/>
        <v>27</v>
      </c>
      <c r="T74" s="893">
        <f t="shared" si="7"/>
        <v>15.899999999999999</v>
      </c>
      <c r="U74" s="893">
        <f t="shared" si="8"/>
        <v>-11.100000000000001</v>
      </c>
      <c r="V74" s="904">
        <f t="shared" si="9"/>
        <v>0.5888888888888888</v>
      </c>
      <c r="W74" s="834"/>
    </row>
    <row r="75" spans="1:23" ht="14.4" customHeight="1" x14ac:dyDescent="0.3">
      <c r="A75" s="908" t="s">
        <v>7106</v>
      </c>
      <c r="B75" s="854">
        <v>28</v>
      </c>
      <c r="C75" s="856">
        <v>15.25</v>
      </c>
      <c r="D75" s="857">
        <v>3</v>
      </c>
      <c r="E75" s="829">
        <v>38</v>
      </c>
      <c r="F75" s="830">
        <v>20.71</v>
      </c>
      <c r="G75" s="831">
        <v>2.8</v>
      </c>
      <c r="H75" s="824">
        <v>24</v>
      </c>
      <c r="I75" s="822">
        <v>13.65</v>
      </c>
      <c r="J75" s="823">
        <v>2.8</v>
      </c>
      <c r="K75" s="825">
        <v>0.54</v>
      </c>
      <c r="L75" s="824">
        <v>1</v>
      </c>
      <c r="M75" s="824">
        <v>12</v>
      </c>
      <c r="N75" s="826">
        <v>4</v>
      </c>
      <c r="O75" s="824" t="s">
        <v>6977</v>
      </c>
      <c r="P75" s="853" t="s">
        <v>7107</v>
      </c>
      <c r="Q75" s="827">
        <f t="shared" si="5"/>
        <v>-4</v>
      </c>
      <c r="R75" s="827">
        <f t="shared" si="5"/>
        <v>-1.5999999999999996</v>
      </c>
      <c r="S75" s="854">
        <f t="shared" si="6"/>
        <v>96</v>
      </c>
      <c r="T75" s="854">
        <f t="shared" si="7"/>
        <v>67.199999999999989</v>
      </c>
      <c r="U75" s="854">
        <f t="shared" si="8"/>
        <v>-28.800000000000011</v>
      </c>
      <c r="V75" s="855">
        <f t="shared" si="9"/>
        <v>0.69999999999999984</v>
      </c>
      <c r="W75" s="828">
        <v>3</v>
      </c>
    </row>
    <row r="76" spans="1:23" ht="14.4" customHeight="1" x14ac:dyDescent="0.3">
      <c r="A76" s="909" t="s">
        <v>7108</v>
      </c>
      <c r="B76" s="893">
        <v>2</v>
      </c>
      <c r="C76" s="894">
        <v>1.69</v>
      </c>
      <c r="D76" s="858">
        <v>3.5</v>
      </c>
      <c r="E76" s="897">
        <v>1</v>
      </c>
      <c r="F76" s="898">
        <v>0.8</v>
      </c>
      <c r="G76" s="845">
        <v>3</v>
      </c>
      <c r="H76" s="900">
        <v>2</v>
      </c>
      <c r="I76" s="896">
        <v>1.61</v>
      </c>
      <c r="J76" s="832">
        <v>5</v>
      </c>
      <c r="K76" s="899">
        <v>0.8</v>
      </c>
      <c r="L76" s="900">
        <v>2</v>
      </c>
      <c r="M76" s="900">
        <v>21</v>
      </c>
      <c r="N76" s="901">
        <v>7</v>
      </c>
      <c r="O76" s="900" t="s">
        <v>6977</v>
      </c>
      <c r="P76" s="902" t="s">
        <v>7109</v>
      </c>
      <c r="Q76" s="903">
        <f t="shared" si="5"/>
        <v>0</v>
      </c>
      <c r="R76" s="903">
        <f t="shared" si="5"/>
        <v>-7.9999999999999849E-2</v>
      </c>
      <c r="S76" s="893">
        <f t="shared" si="6"/>
        <v>14</v>
      </c>
      <c r="T76" s="893">
        <f t="shared" si="7"/>
        <v>10</v>
      </c>
      <c r="U76" s="893">
        <f t="shared" si="8"/>
        <v>-4</v>
      </c>
      <c r="V76" s="904">
        <f t="shared" si="9"/>
        <v>0.7142857142857143</v>
      </c>
      <c r="W76" s="834"/>
    </row>
    <row r="77" spans="1:23" ht="14.4" customHeight="1" x14ac:dyDescent="0.3">
      <c r="A77" s="909" t="s">
        <v>7110</v>
      </c>
      <c r="B77" s="893">
        <v>1</v>
      </c>
      <c r="C77" s="894">
        <v>0.79</v>
      </c>
      <c r="D77" s="858">
        <v>2</v>
      </c>
      <c r="E77" s="897"/>
      <c r="F77" s="898"/>
      <c r="G77" s="845"/>
      <c r="H77" s="900"/>
      <c r="I77" s="896"/>
      <c r="J77" s="832"/>
      <c r="K77" s="899">
        <v>1.76</v>
      </c>
      <c r="L77" s="900">
        <v>5</v>
      </c>
      <c r="M77" s="900">
        <v>45</v>
      </c>
      <c r="N77" s="901">
        <v>15</v>
      </c>
      <c r="O77" s="900" t="s">
        <v>6977</v>
      </c>
      <c r="P77" s="902" t="s">
        <v>7111</v>
      </c>
      <c r="Q77" s="903">
        <f t="shared" si="5"/>
        <v>-1</v>
      </c>
      <c r="R77" s="903">
        <f t="shared" si="5"/>
        <v>-0.79</v>
      </c>
      <c r="S77" s="893" t="str">
        <f t="shared" si="6"/>
        <v/>
      </c>
      <c r="T77" s="893" t="str">
        <f t="shared" si="7"/>
        <v/>
      </c>
      <c r="U77" s="893" t="str">
        <f t="shared" si="8"/>
        <v/>
      </c>
      <c r="V77" s="904" t="str">
        <f t="shared" si="9"/>
        <v/>
      </c>
      <c r="W77" s="834"/>
    </row>
    <row r="78" spans="1:23" ht="14.4" customHeight="1" x14ac:dyDescent="0.3">
      <c r="A78" s="908" t="s">
        <v>7112</v>
      </c>
      <c r="B78" s="854">
        <v>10</v>
      </c>
      <c r="C78" s="856">
        <v>7.1</v>
      </c>
      <c r="D78" s="857">
        <v>3</v>
      </c>
      <c r="E78" s="829">
        <v>11</v>
      </c>
      <c r="F78" s="830">
        <v>7.01</v>
      </c>
      <c r="G78" s="831">
        <v>3.1</v>
      </c>
      <c r="H78" s="824">
        <v>4</v>
      </c>
      <c r="I78" s="822">
        <v>2.5099999999999998</v>
      </c>
      <c r="J78" s="823">
        <v>2.2999999999999998</v>
      </c>
      <c r="K78" s="825">
        <v>0.61</v>
      </c>
      <c r="L78" s="824">
        <v>1</v>
      </c>
      <c r="M78" s="824">
        <v>12</v>
      </c>
      <c r="N78" s="826">
        <v>4</v>
      </c>
      <c r="O78" s="824" t="s">
        <v>6977</v>
      </c>
      <c r="P78" s="853" t="s">
        <v>7113</v>
      </c>
      <c r="Q78" s="827">
        <f t="shared" si="5"/>
        <v>-6</v>
      </c>
      <c r="R78" s="827">
        <f t="shared" si="5"/>
        <v>-4.59</v>
      </c>
      <c r="S78" s="854">
        <f t="shared" si="6"/>
        <v>16</v>
      </c>
      <c r="T78" s="854">
        <f t="shared" si="7"/>
        <v>9.1999999999999993</v>
      </c>
      <c r="U78" s="854">
        <f t="shared" si="8"/>
        <v>-6.8000000000000007</v>
      </c>
      <c r="V78" s="855">
        <f t="shared" si="9"/>
        <v>0.57499999999999996</v>
      </c>
      <c r="W78" s="828"/>
    </row>
    <row r="79" spans="1:23" ht="14.4" customHeight="1" x14ac:dyDescent="0.3">
      <c r="A79" s="909" t="s">
        <v>7114</v>
      </c>
      <c r="B79" s="893">
        <v>2</v>
      </c>
      <c r="C79" s="894">
        <v>2.59</v>
      </c>
      <c r="D79" s="858">
        <v>8.5</v>
      </c>
      <c r="E79" s="897">
        <v>1</v>
      </c>
      <c r="F79" s="898">
        <v>1.25</v>
      </c>
      <c r="G79" s="845">
        <v>3</v>
      </c>
      <c r="H79" s="900">
        <v>3</v>
      </c>
      <c r="I79" s="896">
        <v>4.97</v>
      </c>
      <c r="J79" s="833">
        <v>10.3</v>
      </c>
      <c r="K79" s="899">
        <v>1.25</v>
      </c>
      <c r="L79" s="900">
        <v>3</v>
      </c>
      <c r="M79" s="900">
        <v>27</v>
      </c>
      <c r="N79" s="901">
        <v>9</v>
      </c>
      <c r="O79" s="900" t="s">
        <v>6977</v>
      </c>
      <c r="P79" s="902" t="s">
        <v>7113</v>
      </c>
      <c r="Q79" s="903">
        <f t="shared" si="5"/>
        <v>1</v>
      </c>
      <c r="R79" s="903">
        <f t="shared" si="5"/>
        <v>2.38</v>
      </c>
      <c r="S79" s="893">
        <f t="shared" si="6"/>
        <v>27</v>
      </c>
      <c r="T79" s="893">
        <f t="shared" si="7"/>
        <v>30.900000000000002</v>
      </c>
      <c r="U79" s="893">
        <f t="shared" si="8"/>
        <v>3.9000000000000021</v>
      </c>
      <c r="V79" s="904">
        <f t="shared" si="9"/>
        <v>1.1444444444444446</v>
      </c>
      <c r="W79" s="834">
        <v>9</v>
      </c>
    </row>
    <row r="80" spans="1:23" ht="14.4" customHeight="1" x14ac:dyDescent="0.3">
      <c r="A80" s="909" t="s">
        <v>7115</v>
      </c>
      <c r="B80" s="893">
        <v>1</v>
      </c>
      <c r="C80" s="894">
        <v>2.84</v>
      </c>
      <c r="D80" s="858">
        <v>8</v>
      </c>
      <c r="E80" s="897">
        <v>1</v>
      </c>
      <c r="F80" s="898">
        <v>2.84</v>
      </c>
      <c r="G80" s="845">
        <v>11</v>
      </c>
      <c r="H80" s="900">
        <v>1</v>
      </c>
      <c r="I80" s="896">
        <v>2.84</v>
      </c>
      <c r="J80" s="832">
        <v>10</v>
      </c>
      <c r="K80" s="899">
        <v>2.84</v>
      </c>
      <c r="L80" s="900">
        <v>5</v>
      </c>
      <c r="M80" s="900">
        <v>48</v>
      </c>
      <c r="N80" s="901">
        <v>16</v>
      </c>
      <c r="O80" s="900" t="s">
        <v>6977</v>
      </c>
      <c r="P80" s="902" t="s">
        <v>7113</v>
      </c>
      <c r="Q80" s="903">
        <f t="shared" si="5"/>
        <v>0</v>
      </c>
      <c r="R80" s="903">
        <f t="shared" si="5"/>
        <v>0</v>
      </c>
      <c r="S80" s="893">
        <f t="shared" si="6"/>
        <v>16</v>
      </c>
      <c r="T80" s="893">
        <f t="shared" si="7"/>
        <v>10</v>
      </c>
      <c r="U80" s="893">
        <f t="shared" si="8"/>
        <v>-6</v>
      </c>
      <c r="V80" s="904">
        <f t="shared" si="9"/>
        <v>0.625</v>
      </c>
      <c r="W80" s="834"/>
    </row>
    <row r="81" spans="1:23" ht="14.4" customHeight="1" x14ac:dyDescent="0.3">
      <c r="A81" s="908" t="s">
        <v>7116</v>
      </c>
      <c r="B81" s="854">
        <v>82</v>
      </c>
      <c r="C81" s="856">
        <v>49.56</v>
      </c>
      <c r="D81" s="857">
        <v>3</v>
      </c>
      <c r="E81" s="829">
        <v>90</v>
      </c>
      <c r="F81" s="830">
        <v>54.79</v>
      </c>
      <c r="G81" s="831">
        <v>3</v>
      </c>
      <c r="H81" s="824">
        <v>90</v>
      </c>
      <c r="I81" s="822">
        <v>54.21</v>
      </c>
      <c r="J81" s="823">
        <v>3</v>
      </c>
      <c r="K81" s="825">
        <v>0.6</v>
      </c>
      <c r="L81" s="824">
        <v>1</v>
      </c>
      <c r="M81" s="824">
        <v>9</v>
      </c>
      <c r="N81" s="826">
        <v>3</v>
      </c>
      <c r="O81" s="824" t="s">
        <v>6977</v>
      </c>
      <c r="P81" s="853" t="s">
        <v>7117</v>
      </c>
      <c r="Q81" s="827">
        <f t="shared" si="5"/>
        <v>8</v>
      </c>
      <c r="R81" s="827">
        <f t="shared" si="5"/>
        <v>4.6499999999999986</v>
      </c>
      <c r="S81" s="854">
        <f t="shared" si="6"/>
        <v>270</v>
      </c>
      <c r="T81" s="854">
        <f t="shared" si="7"/>
        <v>270</v>
      </c>
      <c r="U81" s="854">
        <f t="shared" si="8"/>
        <v>0</v>
      </c>
      <c r="V81" s="855">
        <f t="shared" si="9"/>
        <v>1</v>
      </c>
      <c r="W81" s="828">
        <v>8</v>
      </c>
    </row>
    <row r="82" spans="1:23" ht="14.4" customHeight="1" x14ac:dyDescent="0.3">
      <c r="A82" s="909" t="s">
        <v>7118</v>
      </c>
      <c r="B82" s="893">
        <v>3</v>
      </c>
      <c r="C82" s="894">
        <v>1.86</v>
      </c>
      <c r="D82" s="858">
        <v>4</v>
      </c>
      <c r="E82" s="897">
        <v>2</v>
      </c>
      <c r="F82" s="898">
        <v>1.24</v>
      </c>
      <c r="G82" s="845">
        <v>7.5</v>
      </c>
      <c r="H82" s="900">
        <v>2</v>
      </c>
      <c r="I82" s="896">
        <v>1.24</v>
      </c>
      <c r="J82" s="832">
        <v>2.5</v>
      </c>
      <c r="K82" s="899">
        <v>0.62</v>
      </c>
      <c r="L82" s="900">
        <v>1</v>
      </c>
      <c r="M82" s="900">
        <v>12</v>
      </c>
      <c r="N82" s="901">
        <v>4</v>
      </c>
      <c r="O82" s="900" t="s">
        <v>6977</v>
      </c>
      <c r="P82" s="902" t="s">
        <v>7119</v>
      </c>
      <c r="Q82" s="903">
        <f t="shared" si="5"/>
        <v>-1</v>
      </c>
      <c r="R82" s="903">
        <f t="shared" si="5"/>
        <v>-0.62000000000000011</v>
      </c>
      <c r="S82" s="893">
        <f t="shared" si="6"/>
        <v>8</v>
      </c>
      <c r="T82" s="893">
        <f t="shared" si="7"/>
        <v>5</v>
      </c>
      <c r="U82" s="893">
        <f t="shared" si="8"/>
        <v>-3</v>
      </c>
      <c r="V82" s="904">
        <f t="shared" si="9"/>
        <v>0.625</v>
      </c>
      <c r="W82" s="834"/>
    </row>
    <row r="83" spans="1:23" ht="14.4" customHeight="1" x14ac:dyDescent="0.3">
      <c r="A83" s="909" t="s">
        <v>7120</v>
      </c>
      <c r="B83" s="893">
        <v>1</v>
      </c>
      <c r="C83" s="894">
        <v>0.69</v>
      </c>
      <c r="D83" s="858">
        <v>3</v>
      </c>
      <c r="E83" s="897">
        <v>1</v>
      </c>
      <c r="F83" s="898">
        <v>0.69</v>
      </c>
      <c r="G83" s="845">
        <v>3</v>
      </c>
      <c r="H83" s="900"/>
      <c r="I83" s="896"/>
      <c r="J83" s="832"/>
      <c r="K83" s="899">
        <v>0.69</v>
      </c>
      <c r="L83" s="900">
        <v>1</v>
      </c>
      <c r="M83" s="900">
        <v>12</v>
      </c>
      <c r="N83" s="901">
        <v>4</v>
      </c>
      <c r="O83" s="900" t="s">
        <v>6977</v>
      </c>
      <c r="P83" s="902" t="s">
        <v>7121</v>
      </c>
      <c r="Q83" s="903">
        <f t="shared" si="5"/>
        <v>-1</v>
      </c>
      <c r="R83" s="903">
        <f t="shared" si="5"/>
        <v>-0.69</v>
      </c>
      <c r="S83" s="893" t="str">
        <f t="shared" si="6"/>
        <v/>
      </c>
      <c r="T83" s="893" t="str">
        <f t="shared" si="7"/>
        <v/>
      </c>
      <c r="U83" s="893" t="str">
        <f t="shared" si="8"/>
        <v/>
      </c>
      <c r="V83" s="904" t="str">
        <f t="shared" si="9"/>
        <v/>
      </c>
      <c r="W83" s="834"/>
    </row>
    <row r="84" spans="1:23" ht="14.4" customHeight="1" x14ac:dyDescent="0.3">
      <c r="A84" s="908" t="s">
        <v>7122</v>
      </c>
      <c r="B84" s="854"/>
      <c r="C84" s="856"/>
      <c r="D84" s="857"/>
      <c r="E84" s="829">
        <v>1</v>
      </c>
      <c r="F84" s="830">
        <v>0.49</v>
      </c>
      <c r="G84" s="831">
        <v>2</v>
      </c>
      <c r="H84" s="824"/>
      <c r="I84" s="822"/>
      <c r="J84" s="823"/>
      <c r="K84" s="825">
        <v>0.49</v>
      </c>
      <c r="L84" s="824">
        <v>2</v>
      </c>
      <c r="M84" s="824">
        <v>21</v>
      </c>
      <c r="N84" s="826">
        <v>7</v>
      </c>
      <c r="O84" s="824" t="s">
        <v>6977</v>
      </c>
      <c r="P84" s="853" t="s">
        <v>7123</v>
      </c>
      <c r="Q84" s="827">
        <f t="shared" si="5"/>
        <v>0</v>
      </c>
      <c r="R84" s="827">
        <f t="shared" si="5"/>
        <v>0</v>
      </c>
      <c r="S84" s="854" t="str">
        <f t="shared" si="6"/>
        <v/>
      </c>
      <c r="T84" s="854" t="str">
        <f t="shared" si="7"/>
        <v/>
      </c>
      <c r="U84" s="854" t="str">
        <f t="shared" si="8"/>
        <v/>
      </c>
      <c r="V84" s="855" t="str">
        <f t="shared" si="9"/>
        <v/>
      </c>
      <c r="W84" s="828"/>
    </row>
    <row r="85" spans="1:23" ht="14.4" customHeight="1" x14ac:dyDescent="0.3">
      <c r="A85" s="909" t="s">
        <v>7124</v>
      </c>
      <c r="B85" s="893">
        <v>1</v>
      </c>
      <c r="C85" s="894">
        <v>0.61</v>
      </c>
      <c r="D85" s="858">
        <v>5</v>
      </c>
      <c r="E85" s="897"/>
      <c r="F85" s="898"/>
      <c r="G85" s="845"/>
      <c r="H85" s="900"/>
      <c r="I85" s="896"/>
      <c r="J85" s="832"/>
      <c r="K85" s="899">
        <v>0.61</v>
      </c>
      <c r="L85" s="900">
        <v>3</v>
      </c>
      <c r="M85" s="900">
        <v>24</v>
      </c>
      <c r="N85" s="901">
        <v>8</v>
      </c>
      <c r="O85" s="900" t="s">
        <v>6977</v>
      </c>
      <c r="P85" s="902" t="s">
        <v>7125</v>
      </c>
      <c r="Q85" s="903">
        <f t="shared" si="5"/>
        <v>-1</v>
      </c>
      <c r="R85" s="903">
        <f t="shared" si="5"/>
        <v>-0.61</v>
      </c>
      <c r="S85" s="893" t="str">
        <f t="shared" si="6"/>
        <v/>
      </c>
      <c r="T85" s="893" t="str">
        <f t="shared" si="7"/>
        <v/>
      </c>
      <c r="U85" s="893" t="str">
        <f t="shared" si="8"/>
        <v/>
      </c>
      <c r="V85" s="904" t="str">
        <f t="shared" si="9"/>
        <v/>
      </c>
      <c r="W85" s="834"/>
    </row>
    <row r="86" spans="1:23" ht="14.4" customHeight="1" x14ac:dyDescent="0.3">
      <c r="A86" s="910" t="s">
        <v>7126</v>
      </c>
      <c r="B86" s="847">
        <v>7</v>
      </c>
      <c r="C86" s="848">
        <v>3.33</v>
      </c>
      <c r="D86" s="849">
        <v>4.3</v>
      </c>
      <c r="E86" s="862">
        <v>2</v>
      </c>
      <c r="F86" s="835">
        <v>0.96</v>
      </c>
      <c r="G86" s="836">
        <v>6</v>
      </c>
      <c r="H86" s="841">
        <v>6</v>
      </c>
      <c r="I86" s="835">
        <v>2.84</v>
      </c>
      <c r="J86" s="836">
        <v>4.5</v>
      </c>
      <c r="K86" s="840">
        <v>0.47</v>
      </c>
      <c r="L86" s="841">
        <v>2</v>
      </c>
      <c r="M86" s="841">
        <v>21</v>
      </c>
      <c r="N86" s="842">
        <v>7</v>
      </c>
      <c r="O86" s="841" t="s">
        <v>6977</v>
      </c>
      <c r="P86" s="863" t="s">
        <v>7127</v>
      </c>
      <c r="Q86" s="843">
        <f t="shared" si="5"/>
        <v>-1</v>
      </c>
      <c r="R86" s="843">
        <f t="shared" si="5"/>
        <v>-0.49000000000000021</v>
      </c>
      <c r="S86" s="859">
        <f t="shared" si="6"/>
        <v>42</v>
      </c>
      <c r="T86" s="859">
        <f t="shared" si="7"/>
        <v>27</v>
      </c>
      <c r="U86" s="859">
        <f t="shared" si="8"/>
        <v>-15</v>
      </c>
      <c r="V86" s="864">
        <f t="shared" si="9"/>
        <v>0.6428571428571429</v>
      </c>
      <c r="W86" s="844"/>
    </row>
    <row r="87" spans="1:23" ht="14.4" customHeight="1" x14ac:dyDescent="0.3">
      <c r="A87" s="909" t="s">
        <v>7128</v>
      </c>
      <c r="B87" s="905"/>
      <c r="C87" s="906"/>
      <c r="D87" s="850"/>
      <c r="E87" s="895">
        <v>3</v>
      </c>
      <c r="F87" s="896">
        <v>1.89</v>
      </c>
      <c r="G87" s="832">
        <v>6.3</v>
      </c>
      <c r="H87" s="900"/>
      <c r="I87" s="896"/>
      <c r="J87" s="832"/>
      <c r="K87" s="899">
        <v>0.63</v>
      </c>
      <c r="L87" s="900">
        <v>3</v>
      </c>
      <c r="M87" s="900">
        <v>27</v>
      </c>
      <c r="N87" s="901">
        <v>9</v>
      </c>
      <c r="O87" s="900" t="s">
        <v>6977</v>
      </c>
      <c r="P87" s="902" t="s">
        <v>7129</v>
      </c>
      <c r="Q87" s="903">
        <f t="shared" si="5"/>
        <v>0</v>
      </c>
      <c r="R87" s="903">
        <f t="shared" si="5"/>
        <v>0</v>
      </c>
      <c r="S87" s="893" t="str">
        <f t="shared" si="6"/>
        <v/>
      </c>
      <c r="T87" s="893" t="str">
        <f t="shared" si="7"/>
        <v/>
      </c>
      <c r="U87" s="893" t="str">
        <f t="shared" si="8"/>
        <v/>
      </c>
      <c r="V87" s="904" t="str">
        <f t="shared" si="9"/>
        <v/>
      </c>
      <c r="W87" s="834"/>
    </row>
    <row r="88" spans="1:23" ht="14.4" customHeight="1" x14ac:dyDescent="0.3">
      <c r="A88" s="910" t="s">
        <v>7130</v>
      </c>
      <c r="B88" s="847">
        <v>25</v>
      </c>
      <c r="C88" s="848">
        <v>8.1199999999999992</v>
      </c>
      <c r="D88" s="849">
        <v>3</v>
      </c>
      <c r="E88" s="862">
        <v>15</v>
      </c>
      <c r="F88" s="835">
        <v>4.8499999999999996</v>
      </c>
      <c r="G88" s="836">
        <v>3.1</v>
      </c>
      <c r="H88" s="841">
        <v>22</v>
      </c>
      <c r="I88" s="835">
        <v>7.38</v>
      </c>
      <c r="J88" s="836">
        <v>2.8</v>
      </c>
      <c r="K88" s="840">
        <v>0.32</v>
      </c>
      <c r="L88" s="841">
        <v>1</v>
      </c>
      <c r="M88" s="841">
        <v>9</v>
      </c>
      <c r="N88" s="842">
        <v>3</v>
      </c>
      <c r="O88" s="841" t="s">
        <v>6977</v>
      </c>
      <c r="P88" s="863" t="s">
        <v>7131</v>
      </c>
      <c r="Q88" s="843">
        <f t="shared" si="5"/>
        <v>-3</v>
      </c>
      <c r="R88" s="843">
        <f t="shared" si="5"/>
        <v>-0.73999999999999932</v>
      </c>
      <c r="S88" s="859">
        <f t="shared" si="6"/>
        <v>66</v>
      </c>
      <c r="T88" s="859">
        <f t="shared" si="7"/>
        <v>61.599999999999994</v>
      </c>
      <c r="U88" s="859">
        <f t="shared" si="8"/>
        <v>-4.4000000000000057</v>
      </c>
      <c r="V88" s="864">
        <f t="shared" si="9"/>
        <v>0.93333333333333324</v>
      </c>
      <c r="W88" s="844">
        <v>5</v>
      </c>
    </row>
    <row r="89" spans="1:23" ht="14.4" customHeight="1" x14ac:dyDescent="0.3">
      <c r="A89" s="909" t="s">
        <v>7132</v>
      </c>
      <c r="B89" s="905">
        <v>7</v>
      </c>
      <c r="C89" s="906">
        <v>3.25</v>
      </c>
      <c r="D89" s="850">
        <v>4.4000000000000004</v>
      </c>
      <c r="E89" s="895">
        <v>7</v>
      </c>
      <c r="F89" s="896">
        <v>2.97</v>
      </c>
      <c r="G89" s="832">
        <v>2.7</v>
      </c>
      <c r="H89" s="900">
        <v>8</v>
      </c>
      <c r="I89" s="896">
        <v>3.68</v>
      </c>
      <c r="J89" s="833">
        <v>6.6</v>
      </c>
      <c r="K89" s="899">
        <v>0.42</v>
      </c>
      <c r="L89" s="900">
        <v>2</v>
      </c>
      <c r="M89" s="900">
        <v>15</v>
      </c>
      <c r="N89" s="901">
        <v>5</v>
      </c>
      <c r="O89" s="900" t="s">
        <v>6977</v>
      </c>
      <c r="P89" s="902" t="s">
        <v>7131</v>
      </c>
      <c r="Q89" s="903">
        <f t="shared" si="5"/>
        <v>1</v>
      </c>
      <c r="R89" s="903">
        <f t="shared" si="5"/>
        <v>0.43000000000000016</v>
      </c>
      <c r="S89" s="893">
        <f t="shared" si="6"/>
        <v>40</v>
      </c>
      <c r="T89" s="893">
        <f t="shared" si="7"/>
        <v>52.8</v>
      </c>
      <c r="U89" s="893">
        <f t="shared" si="8"/>
        <v>12.799999999999997</v>
      </c>
      <c r="V89" s="904">
        <f t="shared" si="9"/>
        <v>1.3199999999999998</v>
      </c>
      <c r="W89" s="834">
        <v>25</v>
      </c>
    </row>
    <row r="90" spans="1:23" ht="14.4" customHeight="1" x14ac:dyDescent="0.3">
      <c r="A90" s="909" t="s">
        <v>7133</v>
      </c>
      <c r="B90" s="905">
        <v>2</v>
      </c>
      <c r="C90" s="906">
        <v>1.21</v>
      </c>
      <c r="D90" s="850">
        <v>3</v>
      </c>
      <c r="E90" s="895"/>
      <c r="F90" s="896"/>
      <c r="G90" s="832"/>
      <c r="H90" s="900"/>
      <c r="I90" s="896"/>
      <c r="J90" s="832"/>
      <c r="K90" s="899">
        <v>0.72</v>
      </c>
      <c r="L90" s="900">
        <v>3</v>
      </c>
      <c r="M90" s="900">
        <v>24</v>
      </c>
      <c r="N90" s="901">
        <v>8</v>
      </c>
      <c r="O90" s="900" t="s">
        <v>6977</v>
      </c>
      <c r="P90" s="902" t="s">
        <v>7131</v>
      </c>
      <c r="Q90" s="903">
        <f t="shared" si="5"/>
        <v>-2</v>
      </c>
      <c r="R90" s="903">
        <f t="shared" si="5"/>
        <v>-1.21</v>
      </c>
      <c r="S90" s="893" t="str">
        <f t="shared" si="6"/>
        <v/>
      </c>
      <c r="T90" s="893" t="str">
        <f t="shared" si="7"/>
        <v/>
      </c>
      <c r="U90" s="893" t="str">
        <f t="shared" si="8"/>
        <v/>
      </c>
      <c r="V90" s="904" t="str">
        <f t="shared" si="9"/>
        <v/>
      </c>
      <c r="W90" s="834"/>
    </row>
    <row r="91" spans="1:23" ht="14.4" customHeight="1" x14ac:dyDescent="0.3">
      <c r="A91" s="910" t="s">
        <v>7134</v>
      </c>
      <c r="B91" s="859"/>
      <c r="C91" s="860"/>
      <c r="D91" s="861"/>
      <c r="E91" s="862"/>
      <c r="F91" s="835"/>
      <c r="G91" s="836"/>
      <c r="H91" s="837">
        <v>1</v>
      </c>
      <c r="I91" s="838">
        <v>0.56999999999999995</v>
      </c>
      <c r="J91" s="839">
        <v>2</v>
      </c>
      <c r="K91" s="840">
        <v>0.56999999999999995</v>
      </c>
      <c r="L91" s="841">
        <v>2</v>
      </c>
      <c r="M91" s="841">
        <v>21</v>
      </c>
      <c r="N91" s="842">
        <v>7</v>
      </c>
      <c r="O91" s="841" t="s">
        <v>6977</v>
      </c>
      <c r="P91" s="863" t="s">
        <v>7135</v>
      </c>
      <c r="Q91" s="843">
        <f t="shared" si="5"/>
        <v>1</v>
      </c>
      <c r="R91" s="843">
        <f t="shared" si="5"/>
        <v>0.56999999999999995</v>
      </c>
      <c r="S91" s="859">
        <f t="shared" si="6"/>
        <v>7</v>
      </c>
      <c r="T91" s="859">
        <f t="shared" si="7"/>
        <v>2</v>
      </c>
      <c r="U91" s="859">
        <f t="shared" si="8"/>
        <v>-5</v>
      </c>
      <c r="V91" s="864">
        <f t="shared" si="9"/>
        <v>0.2857142857142857</v>
      </c>
      <c r="W91" s="844"/>
    </row>
    <row r="92" spans="1:23" ht="14.4" customHeight="1" x14ac:dyDescent="0.3">
      <c r="A92" s="910" t="s">
        <v>7136</v>
      </c>
      <c r="B92" s="859">
        <v>1</v>
      </c>
      <c r="C92" s="860">
        <v>0.47</v>
      </c>
      <c r="D92" s="861">
        <v>2</v>
      </c>
      <c r="E92" s="837">
        <v>2</v>
      </c>
      <c r="F92" s="838">
        <v>1.1499999999999999</v>
      </c>
      <c r="G92" s="839">
        <v>2.5</v>
      </c>
      <c r="H92" s="841"/>
      <c r="I92" s="835"/>
      <c r="J92" s="836"/>
      <c r="K92" s="840">
        <v>0.68</v>
      </c>
      <c r="L92" s="841">
        <v>3</v>
      </c>
      <c r="M92" s="841">
        <v>24</v>
      </c>
      <c r="N92" s="842">
        <v>8</v>
      </c>
      <c r="O92" s="841" t="s">
        <v>6977</v>
      </c>
      <c r="P92" s="863" t="s">
        <v>7137</v>
      </c>
      <c r="Q92" s="843">
        <f t="shared" si="5"/>
        <v>-1</v>
      </c>
      <c r="R92" s="843">
        <f t="shared" si="5"/>
        <v>-0.47</v>
      </c>
      <c r="S92" s="859" t="str">
        <f t="shared" si="6"/>
        <v/>
      </c>
      <c r="T92" s="859" t="str">
        <f t="shared" si="7"/>
        <v/>
      </c>
      <c r="U92" s="859" t="str">
        <f t="shared" si="8"/>
        <v/>
      </c>
      <c r="V92" s="864" t="str">
        <f t="shared" si="9"/>
        <v/>
      </c>
      <c r="W92" s="844"/>
    </row>
    <row r="93" spans="1:23" ht="14.4" customHeight="1" x14ac:dyDescent="0.3">
      <c r="A93" s="909" t="s">
        <v>7138</v>
      </c>
      <c r="B93" s="893">
        <v>3</v>
      </c>
      <c r="C93" s="894">
        <v>2.54</v>
      </c>
      <c r="D93" s="858">
        <v>10</v>
      </c>
      <c r="E93" s="897">
        <v>5</v>
      </c>
      <c r="F93" s="898">
        <v>4.26</v>
      </c>
      <c r="G93" s="845">
        <v>10.4</v>
      </c>
      <c r="H93" s="900"/>
      <c r="I93" s="896"/>
      <c r="J93" s="832"/>
      <c r="K93" s="899">
        <v>0.89</v>
      </c>
      <c r="L93" s="900">
        <v>4</v>
      </c>
      <c r="M93" s="900">
        <v>33</v>
      </c>
      <c r="N93" s="901">
        <v>11</v>
      </c>
      <c r="O93" s="900" t="s">
        <v>6977</v>
      </c>
      <c r="P93" s="902" t="s">
        <v>7139</v>
      </c>
      <c r="Q93" s="903">
        <f t="shared" si="5"/>
        <v>-3</v>
      </c>
      <c r="R93" s="903">
        <f t="shared" si="5"/>
        <v>-2.54</v>
      </c>
      <c r="S93" s="893" t="str">
        <f t="shared" si="6"/>
        <v/>
      </c>
      <c r="T93" s="893" t="str">
        <f t="shared" si="7"/>
        <v/>
      </c>
      <c r="U93" s="893" t="str">
        <f t="shared" si="8"/>
        <v/>
      </c>
      <c r="V93" s="904" t="str">
        <f t="shared" si="9"/>
        <v/>
      </c>
      <c r="W93" s="834"/>
    </row>
    <row r="94" spans="1:23" ht="14.4" customHeight="1" x14ac:dyDescent="0.3">
      <c r="A94" s="909" t="s">
        <v>7140</v>
      </c>
      <c r="B94" s="893"/>
      <c r="C94" s="894"/>
      <c r="D94" s="858"/>
      <c r="E94" s="897">
        <v>1</v>
      </c>
      <c r="F94" s="898">
        <v>1.68</v>
      </c>
      <c r="G94" s="845">
        <v>11</v>
      </c>
      <c r="H94" s="900"/>
      <c r="I94" s="896"/>
      <c r="J94" s="832"/>
      <c r="K94" s="899">
        <v>1.68</v>
      </c>
      <c r="L94" s="900">
        <v>5</v>
      </c>
      <c r="M94" s="900">
        <v>42</v>
      </c>
      <c r="N94" s="901">
        <v>14</v>
      </c>
      <c r="O94" s="900" t="s">
        <v>6977</v>
      </c>
      <c r="P94" s="902" t="s">
        <v>7141</v>
      </c>
      <c r="Q94" s="903">
        <f t="shared" si="5"/>
        <v>0</v>
      </c>
      <c r="R94" s="903">
        <f t="shared" si="5"/>
        <v>0</v>
      </c>
      <c r="S94" s="893" t="str">
        <f t="shared" si="6"/>
        <v/>
      </c>
      <c r="T94" s="893" t="str">
        <f t="shared" si="7"/>
        <v/>
      </c>
      <c r="U94" s="893" t="str">
        <f t="shared" si="8"/>
        <v/>
      </c>
      <c r="V94" s="904" t="str">
        <f t="shared" si="9"/>
        <v/>
      </c>
      <c r="W94" s="834"/>
    </row>
    <row r="95" spans="1:23" ht="14.4" customHeight="1" x14ac:dyDescent="0.3">
      <c r="A95" s="910" t="s">
        <v>7142</v>
      </c>
      <c r="B95" s="859">
        <v>2</v>
      </c>
      <c r="C95" s="860">
        <v>0.87</v>
      </c>
      <c r="D95" s="861">
        <v>3.5</v>
      </c>
      <c r="E95" s="837">
        <v>7</v>
      </c>
      <c r="F95" s="838">
        <v>3.02</v>
      </c>
      <c r="G95" s="839">
        <v>3.3</v>
      </c>
      <c r="H95" s="841">
        <v>5</v>
      </c>
      <c r="I95" s="835">
        <v>2.14</v>
      </c>
      <c r="J95" s="836">
        <v>3.2</v>
      </c>
      <c r="K95" s="840">
        <v>0.43</v>
      </c>
      <c r="L95" s="841">
        <v>2</v>
      </c>
      <c r="M95" s="841">
        <v>18</v>
      </c>
      <c r="N95" s="842">
        <v>6</v>
      </c>
      <c r="O95" s="841" t="s">
        <v>6977</v>
      </c>
      <c r="P95" s="863" t="s">
        <v>7143</v>
      </c>
      <c r="Q95" s="843">
        <f t="shared" si="5"/>
        <v>3</v>
      </c>
      <c r="R95" s="843">
        <f t="shared" si="5"/>
        <v>1.27</v>
      </c>
      <c r="S95" s="859">
        <f t="shared" si="6"/>
        <v>30</v>
      </c>
      <c r="T95" s="859">
        <f t="shared" si="7"/>
        <v>16</v>
      </c>
      <c r="U95" s="859">
        <f t="shared" si="8"/>
        <v>-14</v>
      </c>
      <c r="V95" s="864">
        <f t="shared" si="9"/>
        <v>0.53333333333333333</v>
      </c>
      <c r="W95" s="844"/>
    </row>
    <row r="96" spans="1:23" ht="14.4" customHeight="1" x14ac:dyDescent="0.3">
      <c r="A96" s="909" t="s">
        <v>7144</v>
      </c>
      <c r="B96" s="893">
        <v>3</v>
      </c>
      <c r="C96" s="894">
        <v>1.52</v>
      </c>
      <c r="D96" s="858">
        <v>4</v>
      </c>
      <c r="E96" s="897">
        <v>2</v>
      </c>
      <c r="F96" s="898">
        <v>1.01</v>
      </c>
      <c r="G96" s="845">
        <v>2.5</v>
      </c>
      <c r="H96" s="900"/>
      <c r="I96" s="896"/>
      <c r="J96" s="832"/>
      <c r="K96" s="899">
        <v>0.5</v>
      </c>
      <c r="L96" s="900">
        <v>2</v>
      </c>
      <c r="M96" s="900">
        <v>21</v>
      </c>
      <c r="N96" s="901">
        <v>7</v>
      </c>
      <c r="O96" s="900" t="s">
        <v>6977</v>
      </c>
      <c r="P96" s="902" t="s">
        <v>7145</v>
      </c>
      <c r="Q96" s="903">
        <f t="shared" si="5"/>
        <v>-3</v>
      </c>
      <c r="R96" s="903">
        <f t="shared" si="5"/>
        <v>-1.52</v>
      </c>
      <c r="S96" s="893" t="str">
        <f t="shared" si="6"/>
        <v/>
      </c>
      <c r="T96" s="893" t="str">
        <f t="shared" si="7"/>
        <v/>
      </c>
      <c r="U96" s="893" t="str">
        <f t="shared" si="8"/>
        <v/>
      </c>
      <c r="V96" s="904" t="str">
        <f t="shared" si="9"/>
        <v/>
      </c>
      <c r="W96" s="834"/>
    </row>
    <row r="97" spans="1:23" ht="14.4" customHeight="1" x14ac:dyDescent="0.3">
      <c r="A97" s="909" t="s">
        <v>7146</v>
      </c>
      <c r="B97" s="893">
        <v>1</v>
      </c>
      <c r="C97" s="894">
        <v>0.75</v>
      </c>
      <c r="D97" s="858">
        <v>3</v>
      </c>
      <c r="E97" s="897"/>
      <c r="F97" s="898"/>
      <c r="G97" s="845"/>
      <c r="H97" s="900"/>
      <c r="I97" s="896"/>
      <c r="J97" s="832"/>
      <c r="K97" s="899">
        <v>0.75</v>
      </c>
      <c r="L97" s="900">
        <v>3</v>
      </c>
      <c r="M97" s="900">
        <v>27</v>
      </c>
      <c r="N97" s="901">
        <v>9</v>
      </c>
      <c r="O97" s="900" t="s">
        <v>6977</v>
      </c>
      <c r="P97" s="902" t="s">
        <v>7147</v>
      </c>
      <c r="Q97" s="903">
        <f t="shared" si="5"/>
        <v>-1</v>
      </c>
      <c r="R97" s="903">
        <f t="shared" si="5"/>
        <v>-0.75</v>
      </c>
      <c r="S97" s="893" t="str">
        <f t="shared" si="6"/>
        <v/>
      </c>
      <c r="T97" s="893" t="str">
        <f t="shared" si="7"/>
        <v/>
      </c>
      <c r="U97" s="893" t="str">
        <f t="shared" si="8"/>
        <v/>
      </c>
      <c r="V97" s="904" t="str">
        <f t="shared" si="9"/>
        <v/>
      </c>
      <c r="W97" s="834"/>
    </row>
    <row r="98" spans="1:23" ht="14.4" customHeight="1" x14ac:dyDescent="0.3">
      <c r="A98" s="910" t="s">
        <v>7148</v>
      </c>
      <c r="B98" s="859"/>
      <c r="C98" s="860"/>
      <c r="D98" s="861"/>
      <c r="E98" s="837">
        <v>1</v>
      </c>
      <c r="F98" s="838">
        <v>0.42</v>
      </c>
      <c r="G98" s="839">
        <v>2</v>
      </c>
      <c r="H98" s="841"/>
      <c r="I98" s="835"/>
      <c r="J98" s="836"/>
      <c r="K98" s="840">
        <v>0.42</v>
      </c>
      <c r="L98" s="841">
        <v>2</v>
      </c>
      <c r="M98" s="841">
        <v>18</v>
      </c>
      <c r="N98" s="842">
        <v>6</v>
      </c>
      <c r="O98" s="841" t="s">
        <v>6977</v>
      </c>
      <c r="P98" s="863" t="s">
        <v>7149</v>
      </c>
      <c r="Q98" s="843">
        <f t="shared" si="5"/>
        <v>0</v>
      </c>
      <c r="R98" s="843">
        <f t="shared" si="5"/>
        <v>0</v>
      </c>
      <c r="S98" s="859" t="str">
        <f t="shared" si="6"/>
        <v/>
      </c>
      <c r="T98" s="859" t="str">
        <f t="shared" si="7"/>
        <v/>
      </c>
      <c r="U98" s="859" t="str">
        <f t="shared" si="8"/>
        <v/>
      </c>
      <c r="V98" s="864" t="str">
        <f t="shared" si="9"/>
        <v/>
      </c>
      <c r="W98" s="844"/>
    </row>
    <row r="99" spans="1:23" ht="14.4" customHeight="1" x14ac:dyDescent="0.3">
      <c r="A99" s="910" t="s">
        <v>7150</v>
      </c>
      <c r="B99" s="847">
        <v>4</v>
      </c>
      <c r="C99" s="848">
        <v>2.34</v>
      </c>
      <c r="D99" s="849">
        <v>11.5</v>
      </c>
      <c r="E99" s="862"/>
      <c r="F99" s="835"/>
      <c r="G99" s="836"/>
      <c r="H99" s="841">
        <v>1</v>
      </c>
      <c r="I99" s="835">
        <v>0.51</v>
      </c>
      <c r="J99" s="836">
        <v>2</v>
      </c>
      <c r="K99" s="840">
        <v>0.51</v>
      </c>
      <c r="L99" s="841">
        <v>2</v>
      </c>
      <c r="M99" s="841">
        <v>21</v>
      </c>
      <c r="N99" s="842">
        <v>7</v>
      </c>
      <c r="O99" s="841" t="s">
        <v>6977</v>
      </c>
      <c r="P99" s="863" t="s">
        <v>7151</v>
      </c>
      <c r="Q99" s="843">
        <f t="shared" si="5"/>
        <v>-3</v>
      </c>
      <c r="R99" s="843">
        <f t="shared" si="5"/>
        <v>-1.8299999999999998</v>
      </c>
      <c r="S99" s="859">
        <f t="shared" si="6"/>
        <v>7</v>
      </c>
      <c r="T99" s="859">
        <f t="shared" si="7"/>
        <v>2</v>
      </c>
      <c r="U99" s="859">
        <f t="shared" si="8"/>
        <v>-5</v>
      </c>
      <c r="V99" s="864">
        <f t="shared" si="9"/>
        <v>0.2857142857142857</v>
      </c>
      <c r="W99" s="844"/>
    </row>
    <row r="100" spans="1:23" ht="14.4" customHeight="1" x14ac:dyDescent="0.3">
      <c r="A100" s="909" t="s">
        <v>7152</v>
      </c>
      <c r="B100" s="905">
        <v>3</v>
      </c>
      <c r="C100" s="906">
        <v>2.04</v>
      </c>
      <c r="D100" s="850">
        <v>10.3</v>
      </c>
      <c r="E100" s="895">
        <v>1</v>
      </c>
      <c r="F100" s="896">
        <v>0.73</v>
      </c>
      <c r="G100" s="832">
        <v>15</v>
      </c>
      <c r="H100" s="900"/>
      <c r="I100" s="896"/>
      <c r="J100" s="832"/>
      <c r="K100" s="899">
        <v>0.67</v>
      </c>
      <c r="L100" s="900">
        <v>3</v>
      </c>
      <c r="M100" s="900">
        <v>27</v>
      </c>
      <c r="N100" s="901">
        <v>9</v>
      </c>
      <c r="O100" s="900" t="s">
        <v>6977</v>
      </c>
      <c r="P100" s="902" t="s">
        <v>7151</v>
      </c>
      <c r="Q100" s="903">
        <f t="shared" si="5"/>
        <v>-3</v>
      </c>
      <c r="R100" s="903">
        <f t="shared" si="5"/>
        <v>-2.04</v>
      </c>
      <c r="S100" s="893" t="str">
        <f t="shared" si="6"/>
        <v/>
      </c>
      <c r="T100" s="893" t="str">
        <f t="shared" si="7"/>
        <v/>
      </c>
      <c r="U100" s="893" t="str">
        <f t="shared" si="8"/>
        <v/>
      </c>
      <c r="V100" s="904" t="str">
        <f t="shared" si="9"/>
        <v/>
      </c>
      <c r="W100" s="834"/>
    </row>
    <row r="101" spans="1:23" ht="14.4" customHeight="1" x14ac:dyDescent="0.3">
      <c r="A101" s="909" t="s">
        <v>7153</v>
      </c>
      <c r="B101" s="905">
        <v>1</v>
      </c>
      <c r="C101" s="906">
        <v>0.96</v>
      </c>
      <c r="D101" s="850">
        <v>21</v>
      </c>
      <c r="E101" s="895"/>
      <c r="F101" s="896"/>
      <c r="G101" s="832"/>
      <c r="H101" s="900"/>
      <c r="I101" s="896"/>
      <c r="J101" s="832"/>
      <c r="K101" s="899">
        <v>0.87</v>
      </c>
      <c r="L101" s="900">
        <v>4</v>
      </c>
      <c r="M101" s="900">
        <v>33</v>
      </c>
      <c r="N101" s="901">
        <v>11</v>
      </c>
      <c r="O101" s="900" t="s">
        <v>6977</v>
      </c>
      <c r="P101" s="902" t="s">
        <v>7151</v>
      </c>
      <c r="Q101" s="903">
        <f t="shared" si="5"/>
        <v>-1</v>
      </c>
      <c r="R101" s="903">
        <f t="shared" si="5"/>
        <v>-0.96</v>
      </c>
      <c r="S101" s="893" t="str">
        <f t="shared" si="6"/>
        <v/>
      </c>
      <c r="T101" s="893" t="str">
        <f t="shared" si="7"/>
        <v/>
      </c>
      <c r="U101" s="893" t="str">
        <f t="shared" si="8"/>
        <v/>
      </c>
      <c r="V101" s="904" t="str">
        <f t="shared" si="9"/>
        <v/>
      </c>
      <c r="W101" s="834"/>
    </row>
    <row r="102" spans="1:23" ht="14.4" customHeight="1" x14ac:dyDescent="0.3">
      <c r="A102" s="910" t="s">
        <v>7154</v>
      </c>
      <c r="B102" s="859">
        <v>3</v>
      </c>
      <c r="C102" s="860">
        <v>1.05</v>
      </c>
      <c r="D102" s="861">
        <v>3.3</v>
      </c>
      <c r="E102" s="862">
        <v>1</v>
      </c>
      <c r="F102" s="835">
        <v>0.36</v>
      </c>
      <c r="G102" s="836">
        <v>5</v>
      </c>
      <c r="H102" s="837">
        <v>2</v>
      </c>
      <c r="I102" s="838">
        <v>0.7</v>
      </c>
      <c r="J102" s="839">
        <v>3.5</v>
      </c>
      <c r="K102" s="840">
        <v>0.35</v>
      </c>
      <c r="L102" s="841">
        <v>1</v>
      </c>
      <c r="M102" s="841">
        <v>12</v>
      </c>
      <c r="N102" s="842">
        <v>4</v>
      </c>
      <c r="O102" s="841" t="s">
        <v>6977</v>
      </c>
      <c r="P102" s="863" t="s">
        <v>7155</v>
      </c>
      <c r="Q102" s="843">
        <f t="shared" si="5"/>
        <v>-1</v>
      </c>
      <c r="R102" s="843">
        <f t="shared" si="5"/>
        <v>-0.35000000000000009</v>
      </c>
      <c r="S102" s="859">
        <f t="shared" si="6"/>
        <v>8</v>
      </c>
      <c r="T102" s="859">
        <f t="shared" si="7"/>
        <v>7</v>
      </c>
      <c r="U102" s="859">
        <f t="shared" si="8"/>
        <v>-1</v>
      </c>
      <c r="V102" s="864">
        <f t="shared" si="9"/>
        <v>0.875</v>
      </c>
      <c r="W102" s="844"/>
    </row>
    <row r="103" spans="1:23" ht="14.4" customHeight="1" x14ac:dyDescent="0.3">
      <c r="A103" s="909" t="s">
        <v>7156</v>
      </c>
      <c r="B103" s="893"/>
      <c r="C103" s="894"/>
      <c r="D103" s="858"/>
      <c r="E103" s="895"/>
      <c r="F103" s="896"/>
      <c r="G103" s="832"/>
      <c r="H103" s="897">
        <v>2</v>
      </c>
      <c r="I103" s="898">
        <v>0.98</v>
      </c>
      <c r="J103" s="845">
        <v>3</v>
      </c>
      <c r="K103" s="899">
        <v>0.49</v>
      </c>
      <c r="L103" s="900">
        <v>2</v>
      </c>
      <c r="M103" s="900">
        <v>18</v>
      </c>
      <c r="N103" s="901">
        <v>6</v>
      </c>
      <c r="O103" s="900" t="s">
        <v>6977</v>
      </c>
      <c r="P103" s="902" t="s">
        <v>7155</v>
      </c>
      <c r="Q103" s="903">
        <f t="shared" si="5"/>
        <v>2</v>
      </c>
      <c r="R103" s="903">
        <f t="shared" si="5"/>
        <v>0.98</v>
      </c>
      <c r="S103" s="893">
        <f t="shared" si="6"/>
        <v>12</v>
      </c>
      <c r="T103" s="893">
        <f t="shared" si="7"/>
        <v>6</v>
      </c>
      <c r="U103" s="893">
        <f t="shared" si="8"/>
        <v>-6</v>
      </c>
      <c r="V103" s="904">
        <f t="shared" si="9"/>
        <v>0.5</v>
      </c>
      <c r="W103" s="834"/>
    </row>
    <row r="104" spans="1:23" ht="14.4" customHeight="1" x14ac:dyDescent="0.3">
      <c r="A104" s="910" t="s">
        <v>7157</v>
      </c>
      <c r="B104" s="859">
        <v>4</v>
      </c>
      <c r="C104" s="860">
        <v>1.26</v>
      </c>
      <c r="D104" s="861">
        <v>2</v>
      </c>
      <c r="E104" s="862">
        <v>5</v>
      </c>
      <c r="F104" s="835">
        <v>1.53</v>
      </c>
      <c r="G104" s="836">
        <v>3.8</v>
      </c>
      <c r="H104" s="837">
        <v>10</v>
      </c>
      <c r="I104" s="838">
        <v>3.33</v>
      </c>
      <c r="J104" s="839">
        <v>3.3</v>
      </c>
      <c r="K104" s="840">
        <v>0.3</v>
      </c>
      <c r="L104" s="841">
        <v>1</v>
      </c>
      <c r="M104" s="841">
        <v>12</v>
      </c>
      <c r="N104" s="842">
        <v>4</v>
      </c>
      <c r="O104" s="841" t="s">
        <v>6977</v>
      </c>
      <c r="P104" s="863" t="s">
        <v>7158</v>
      </c>
      <c r="Q104" s="843">
        <f t="shared" si="5"/>
        <v>6</v>
      </c>
      <c r="R104" s="843">
        <f t="shared" si="5"/>
        <v>2.0700000000000003</v>
      </c>
      <c r="S104" s="859">
        <f t="shared" si="6"/>
        <v>40</v>
      </c>
      <c r="T104" s="859">
        <f t="shared" si="7"/>
        <v>33</v>
      </c>
      <c r="U104" s="859">
        <f t="shared" si="8"/>
        <v>-7</v>
      </c>
      <c r="V104" s="864">
        <f t="shared" si="9"/>
        <v>0.82499999999999996</v>
      </c>
      <c r="W104" s="844">
        <v>4</v>
      </c>
    </row>
    <row r="105" spans="1:23" ht="14.4" customHeight="1" x14ac:dyDescent="0.3">
      <c r="A105" s="909" t="s">
        <v>7159</v>
      </c>
      <c r="B105" s="893">
        <v>1</v>
      </c>
      <c r="C105" s="894">
        <v>0.66</v>
      </c>
      <c r="D105" s="858">
        <v>7</v>
      </c>
      <c r="E105" s="895">
        <v>1</v>
      </c>
      <c r="F105" s="896">
        <v>0.46</v>
      </c>
      <c r="G105" s="832">
        <v>6</v>
      </c>
      <c r="H105" s="897">
        <v>2</v>
      </c>
      <c r="I105" s="898">
        <v>0.94</v>
      </c>
      <c r="J105" s="845">
        <v>5.5</v>
      </c>
      <c r="K105" s="899">
        <v>0.46</v>
      </c>
      <c r="L105" s="900">
        <v>2</v>
      </c>
      <c r="M105" s="900">
        <v>18</v>
      </c>
      <c r="N105" s="901">
        <v>6</v>
      </c>
      <c r="O105" s="900" t="s">
        <v>6977</v>
      </c>
      <c r="P105" s="902" t="s">
        <v>7158</v>
      </c>
      <c r="Q105" s="903">
        <f t="shared" si="5"/>
        <v>1</v>
      </c>
      <c r="R105" s="903">
        <f t="shared" si="5"/>
        <v>0.27999999999999992</v>
      </c>
      <c r="S105" s="893">
        <f t="shared" si="6"/>
        <v>12</v>
      </c>
      <c r="T105" s="893">
        <f t="shared" si="7"/>
        <v>11</v>
      </c>
      <c r="U105" s="893">
        <f t="shared" si="8"/>
        <v>-1</v>
      </c>
      <c r="V105" s="904">
        <f t="shared" si="9"/>
        <v>0.91666666666666663</v>
      </c>
      <c r="W105" s="834"/>
    </row>
    <row r="106" spans="1:23" ht="14.4" customHeight="1" x14ac:dyDescent="0.3">
      <c r="A106" s="909" t="s">
        <v>7160</v>
      </c>
      <c r="B106" s="893"/>
      <c r="C106" s="894"/>
      <c r="D106" s="858"/>
      <c r="E106" s="895">
        <v>1</v>
      </c>
      <c r="F106" s="896">
        <v>0.69</v>
      </c>
      <c r="G106" s="832">
        <v>8</v>
      </c>
      <c r="H106" s="897">
        <v>1</v>
      </c>
      <c r="I106" s="898">
        <v>0.81</v>
      </c>
      <c r="J106" s="833">
        <v>12</v>
      </c>
      <c r="K106" s="899">
        <v>0.68</v>
      </c>
      <c r="L106" s="900">
        <v>3</v>
      </c>
      <c r="M106" s="900">
        <v>24</v>
      </c>
      <c r="N106" s="901">
        <v>8</v>
      </c>
      <c r="O106" s="900" t="s">
        <v>6977</v>
      </c>
      <c r="P106" s="902" t="s">
        <v>7158</v>
      </c>
      <c r="Q106" s="903">
        <f t="shared" si="5"/>
        <v>1</v>
      </c>
      <c r="R106" s="903">
        <f t="shared" si="5"/>
        <v>0.81</v>
      </c>
      <c r="S106" s="893">
        <f t="shared" si="6"/>
        <v>8</v>
      </c>
      <c r="T106" s="893">
        <f t="shared" si="7"/>
        <v>12</v>
      </c>
      <c r="U106" s="893">
        <f t="shared" si="8"/>
        <v>4</v>
      </c>
      <c r="V106" s="904">
        <f t="shared" si="9"/>
        <v>1.5</v>
      </c>
      <c r="W106" s="834">
        <v>4</v>
      </c>
    </row>
    <row r="107" spans="1:23" ht="14.4" customHeight="1" x14ac:dyDescent="0.3">
      <c r="A107" s="910" t="s">
        <v>7161</v>
      </c>
      <c r="B107" s="859">
        <v>1</v>
      </c>
      <c r="C107" s="860">
        <v>1.5</v>
      </c>
      <c r="D107" s="861">
        <v>30</v>
      </c>
      <c r="E107" s="862">
        <v>1</v>
      </c>
      <c r="F107" s="835">
        <v>1.45</v>
      </c>
      <c r="G107" s="836">
        <v>19</v>
      </c>
      <c r="H107" s="837">
        <v>1</v>
      </c>
      <c r="I107" s="838">
        <v>1.24</v>
      </c>
      <c r="J107" s="839">
        <v>9</v>
      </c>
      <c r="K107" s="840">
        <v>1.24</v>
      </c>
      <c r="L107" s="841">
        <v>4</v>
      </c>
      <c r="M107" s="841">
        <v>33</v>
      </c>
      <c r="N107" s="842">
        <v>11</v>
      </c>
      <c r="O107" s="841" t="s">
        <v>6977</v>
      </c>
      <c r="P107" s="863" t="s">
        <v>7162</v>
      </c>
      <c r="Q107" s="843">
        <f t="shared" si="5"/>
        <v>0</v>
      </c>
      <c r="R107" s="843">
        <f t="shared" si="5"/>
        <v>-0.26</v>
      </c>
      <c r="S107" s="859">
        <f t="shared" si="6"/>
        <v>11</v>
      </c>
      <c r="T107" s="859">
        <f t="shared" si="7"/>
        <v>9</v>
      </c>
      <c r="U107" s="859">
        <f t="shared" si="8"/>
        <v>-2</v>
      </c>
      <c r="V107" s="864">
        <f t="shared" si="9"/>
        <v>0.81818181818181823</v>
      </c>
      <c r="W107" s="844"/>
    </row>
    <row r="108" spans="1:23" ht="14.4" customHeight="1" x14ac:dyDescent="0.3">
      <c r="A108" s="910" t="s">
        <v>7163</v>
      </c>
      <c r="B108" s="847">
        <v>5</v>
      </c>
      <c r="C108" s="848">
        <v>2.2400000000000002</v>
      </c>
      <c r="D108" s="849">
        <v>3.2</v>
      </c>
      <c r="E108" s="862">
        <v>3</v>
      </c>
      <c r="F108" s="835">
        <v>1.35</v>
      </c>
      <c r="G108" s="836">
        <v>3.3</v>
      </c>
      <c r="H108" s="841">
        <v>2</v>
      </c>
      <c r="I108" s="835">
        <v>0.91</v>
      </c>
      <c r="J108" s="846">
        <v>5</v>
      </c>
      <c r="K108" s="840">
        <v>0.45</v>
      </c>
      <c r="L108" s="841">
        <v>1</v>
      </c>
      <c r="M108" s="841">
        <v>12</v>
      </c>
      <c r="N108" s="842">
        <v>4</v>
      </c>
      <c r="O108" s="841" t="s">
        <v>6977</v>
      </c>
      <c r="P108" s="863" t="s">
        <v>7164</v>
      </c>
      <c r="Q108" s="843">
        <f t="shared" si="5"/>
        <v>-3</v>
      </c>
      <c r="R108" s="843">
        <f t="shared" si="5"/>
        <v>-1.33</v>
      </c>
      <c r="S108" s="859">
        <f t="shared" si="6"/>
        <v>8</v>
      </c>
      <c r="T108" s="859">
        <f t="shared" si="7"/>
        <v>10</v>
      </c>
      <c r="U108" s="859">
        <f t="shared" si="8"/>
        <v>2</v>
      </c>
      <c r="V108" s="864">
        <f t="shared" si="9"/>
        <v>1.25</v>
      </c>
      <c r="W108" s="844">
        <v>3</v>
      </c>
    </row>
    <row r="109" spans="1:23" ht="14.4" customHeight="1" x14ac:dyDescent="0.3">
      <c r="A109" s="909" t="s">
        <v>7165</v>
      </c>
      <c r="B109" s="905">
        <v>1</v>
      </c>
      <c r="C109" s="906">
        <v>0.25</v>
      </c>
      <c r="D109" s="850">
        <v>1</v>
      </c>
      <c r="E109" s="895">
        <v>1</v>
      </c>
      <c r="F109" s="896">
        <v>0.72</v>
      </c>
      <c r="G109" s="832">
        <v>5</v>
      </c>
      <c r="H109" s="900"/>
      <c r="I109" s="896"/>
      <c r="J109" s="832"/>
      <c r="K109" s="899">
        <v>0.72</v>
      </c>
      <c r="L109" s="900">
        <v>3</v>
      </c>
      <c r="M109" s="900">
        <v>24</v>
      </c>
      <c r="N109" s="901">
        <v>8</v>
      </c>
      <c r="O109" s="900" t="s">
        <v>6977</v>
      </c>
      <c r="P109" s="902" t="s">
        <v>7164</v>
      </c>
      <c r="Q109" s="903">
        <f t="shared" si="5"/>
        <v>-1</v>
      </c>
      <c r="R109" s="903">
        <f t="shared" si="5"/>
        <v>-0.25</v>
      </c>
      <c r="S109" s="893" t="str">
        <f t="shared" si="6"/>
        <v/>
      </c>
      <c r="T109" s="893" t="str">
        <f t="shared" si="7"/>
        <v/>
      </c>
      <c r="U109" s="893" t="str">
        <f t="shared" si="8"/>
        <v/>
      </c>
      <c r="V109" s="904" t="str">
        <f t="shared" si="9"/>
        <v/>
      </c>
      <c r="W109" s="834"/>
    </row>
    <row r="110" spans="1:23" ht="14.4" customHeight="1" x14ac:dyDescent="0.3">
      <c r="A110" s="909" t="s">
        <v>7166</v>
      </c>
      <c r="B110" s="905"/>
      <c r="C110" s="906"/>
      <c r="D110" s="850"/>
      <c r="E110" s="895"/>
      <c r="F110" s="896"/>
      <c r="G110" s="832"/>
      <c r="H110" s="900">
        <v>1</v>
      </c>
      <c r="I110" s="896">
        <v>2.3199999999999998</v>
      </c>
      <c r="J110" s="832">
        <v>4</v>
      </c>
      <c r="K110" s="899">
        <v>1.52</v>
      </c>
      <c r="L110" s="900">
        <v>4</v>
      </c>
      <c r="M110" s="900">
        <v>36</v>
      </c>
      <c r="N110" s="901">
        <v>12</v>
      </c>
      <c r="O110" s="900" t="s">
        <v>6977</v>
      </c>
      <c r="P110" s="902" t="s">
        <v>7164</v>
      </c>
      <c r="Q110" s="903">
        <f t="shared" si="5"/>
        <v>1</v>
      </c>
      <c r="R110" s="903">
        <f t="shared" si="5"/>
        <v>2.3199999999999998</v>
      </c>
      <c r="S110" s="893">
        <f t="shared" si="6"/>
        <v>12</v>
      </c>
      <c r="T110" s="893">
        <f t="shared" si="7"/>
        <v>4</v>
      </c>
      <c r="U110" s="893">
        <f t="shared" si="8"/>
        <v>-8</v>
      </c>
      <c r="V110" s="904">
        <f t="shared" si="9"/>
        <v>0.33333333333333331</v>
      </c>
      <c r="W110" s="834"/>
    </row>
    <row r="111" spans="1:23" ht="14.4" customHeight="1" x14ac:dyDescent="0.3">
      <c r="A111" s="910" t="s">
        <v>7167</v>
      </c>
      <c r="B111" s="859">
        <v>3</v>
      </c>
      <c r="C111" s="860">
        <v>1.47</v>
      </c>
      <c r="D111" s="861">
        <v>5.7</v>
      </c>
      <c r="E111" s="837">
        <v>5</v>
      </c>
      <c r="F111" s="838">
        <v>2.4300000000000002</v>
      </c>
      <c r="G111" s="839">
        <v>3</v>
      </c>
      <c r="H111" s="841">
        <v>3</v>
      </c>
      <c r="I111" s="835">
        <v>1.46</v>
      </c>
      <c r="J111" s="836">
        <v>6</v>
      </c>
      <c r="K111" s="840">
        <v>0.49</v>
      </c>
      <c r="L111" s="841">
        <v>2</v>
      </c>
      <c r="M111" s="841">
        <v>21</v>
      </c>
      <c r="N111" s="842">
        <v>7</v>
      </c>
      <c r="O111" s="841" t="s">
        <v>6977</v>
      </c>
      <c r="P111" s="863" t="s">
        <v>7168</v>
      </c>
      <c r="Q111" s="843">
        <f t="shared" si="5"/>
        <v>0</v>
      </c>
      <c r="R111" s="843">
        <f t="shared" si="5"/>
        <v>-1.0000000000000009E-2</v>
      </c>
      <c r="S111" s="859">
        <f t="shared" si="6"/>
        <v>21</v>
      </c>
      <c r="T111" s="859">
        <f t="shared" si="7"/>
        <v>18</v>
      </c>
      <c r="U111" s="859">
        <f t="shared" si="8"/>
        <v>-3</v>
      </c>
      <c r="V111" s="864">
        <f t="shared" si="9"/>
        <v>0.8571428571428571</v>
      </c>
      <c r="W111" s="844"/>
    </row>
    <row r="112" spans="1:23" ht="14.4" customHeight="1" x14ac:dyDescent="0.3">
      <c r="A112" s="909" t="s">
        <v>7169</v>
      </c>
      <c r="B112" s="893">
        <v>6</v>
      </c>
      <c r="C112" s="894">
        <v>3.91</v>
      </c>
      <c r="D112" s="858">
        <v>9.8000000000000007</v>
      </c>
      <c r="E112" s="897">
        <v>5</v>
      </c>
      <c r="F112" s="898">
        <v>2.42</v>
      </c>
      <c r="G112" s="845">
        <v>2.2000000000000002</v>
      </c>
      <c r="H112" s="900">
        <v>2</v>
      </c>
      <c r="I112" s="896">
        <v>1.31</v>
      </c>
      <c r="J112" s="832">
        <v>10</v>
      </c>
      <c r="K112" s="899">
        <v>0.65</v>
      </c>
      <c r="L112" s="900">
        <v>3</v>
      </c>
      <c r="M112" s="900">
        <v>30</v>
      </c>
      <c r="N112" s="901">
        <v>10</v>
      </c>
      <c r="O112" s="900" t="s">
        <v>6977</v>
      </c>
      <c r="P112" s="902" t="s">
        <v>7170</v>
      </c>
      <c r="Q112" s="903">
        <f t="shared" si="5"/>
        <v>-4</v>
      </c>
      <c r="R112" s="903">
        <f t="shared" si="5"/>
        <v>-2.6</v>
      </c>
      <c r="S112" s="893">
        <f t="shared" si="6"/>
        <v>20</v>
      </c>
      <c r="T112" s="893">
        <f t="shared" si="7"/>
        <v>20</v>
      </c>
      <c r="U112" s="893">
        <f t="shared" si="8"/>
        <v>0</v>
      </c>
      <c r="V112" s="904">
        <f t="shared" si="9"/>
        <v>1</v>
      </c>
      <c r="W112" s="834"/>
    </row>
    <row r="113" spans="1:23" ht="14.4" customHeight="1" x14ac:dyDescent="0.3">
      <c r="A113" s="909" t="s">
        <v>7171</v>
      </c>
      <c r="B113" s="893"/>
      <c r="C113" s="894"/>
      <c r="D113" s="858"/>
      <c r="E113" s="897">
        <v>1</v>
      </c>
      <c r="F113" s="898">
        <v>1.01</v>
      </c>
      <c r="G113" s="845">
        <v>18</v>
      </c>
      <c r="H113" s="900"/>
      <c r="I113" s="896"/>
      <c r="J113" s="832"/>
      <c r="K113" s="899">
        <v>0.97</v>
      </c>
      <c r="L113" s="900">
        <v>4</v>
      </c>
      <c r="M113" s="900">
        <v>36</v>
      </c>
      <c r="N113" s="901">
        <v>12</v>
      </c>
      <c r="O113" s="900" t="s">
        <v>6977</v>
      </c>
      <c r="P113" s="902" t="s">
        <v>7172</v>
      </c>
      <c r="Q113" s="903">
        <f t="shared" si="5"/>
        <v>0</v>
      </c>
      <c r="R113" s="903">
        <f t="shared" si="5"/>
        <v>0</v>
      </c>
      <c r="S113" s="893" t="str">
        <f t="shared" si="6"/>
        <v/>
      </c>
      <c r="T113" s="893" t="str">
        <f t="shared" si="7"/>
        <v/>
      </c>
      <c r="U113" s="893" t="str">
        <f t="shared" si="8"/>
        <v/>
      </c>
      <c r="V113" s="904" t="str">
        <f t="shared" si="9"/>
        <v/>
      </c>
      <c r="W113" s="834"/>
    </row>
    <row r="114" spans="1:23" ht="14.4" customHeight="1" x14ac:dyDescent="0.3">
      <c r="A114" s="910" t="s">
        <v>7173</v>
      </c>
      <c r="B114" s="859">
        <v>25</v>
      </c>
      <c r="C114" s="860">
        <v>6.33</v>
      </c>
      <c r="D114" s="861">
        <v>2.6</v>
      </c>
      <c r="E114" s="862">
        <v>17</v>
      </c>
      <c r="F114" s="835">
        <v>4.29</v>
      </c>
      <c r="G114" s="836">
        <v>2.6</v>
      </c>
      <c r="H114" s="837">
        <v>32</v>
      </c>
      <c r="I114" s="838">
        <v>8.02</v>
      </c>
      <c r="J114" s="839">
        <v>2.8</v>
      </c>
      <c r="K114" s="840">
        <v>0.25</v>
      </c>
      <c r="L114" s="841">
        <v>1</v>
      </c>
      <c r="M114" s="841">
        <v>9</v>
      </c>
      <c r="N114" s="842">
        <v>3</v>
      </c>
      <c r="O114" s="841" t="s">
        <v>6977</v>
      </c>
      <c r="P114" s="863" t="s">
        <v>7174</v>
      </c>
      <c r="Q114" s="843">
        <f t="shared" si="5"/>
        <v>7</v>
      </c>
      <c r="R114" s="843">
        <f t="shared" si="5"/>
        <v>1.6899999999999995</v>
      </c>
      <c r="S114" s="859">
        <f t="shared" si="6"/>
        <v>96</v>
      </c>
      <c r="T114" s="859">
        <f t="shared" si="7"/>
        <v>89.6</v>
      </c>
      <c r="U114" s="859">
        <f t="shared" si="8"/>
        <v>-6.4000000000000057</v>
      </c>
      <c r="V114" s="864">
        <f t="shared" si="9"/>
        <v>0.93333333333333324</v>
      </c>
      <c r="W114" s="844">
        <v>9</v>
      </c>
    </row>
    <row r="115" spans="1:23" ht="14.4" customHeight="1" x14ac:dyDescent="0.3">
      <c r="A115" s="909" t="s">
        <v>7175</v>
      </c>
      <c r="B115" s="893">
        <v>7</v>
      </c>
      <c r="C115" s="894">
        <v>2.23</v>
      </c>
      <c r="D115" s="858">
        <v>4</v>
      </c>
      <c r="E115" s="895">
        <v>8</v>
      </c>
      <c r="F115" s="896">
        <v>2.56</v>
      </c>
      <c r="G115" s="832">
        <v>4.5</v>
      </c>
      <c r="H115" s="897">
        <v>4</v>
      </c>
      <c r="I115" s="898">
        <v>1.25</v>
      </c>
      <c r="J115" s="833">
        <v>4.5</v>
      </c>
      <c r="K115" s="899">
        <v>0.31</v>
      </c>
      <c r="L115" s="900">
        <v>1</v>
      </c>
      <c r="M115" s="900">
        <v>12</v>
      </c>
      <c r="N115" s="901">
        <v>4</v>
      </c>
      <c r="O115" s="900" t="s">
        <v>6977</v>
      </c>
      <c r="P115" s="902" t="s">
        <v>7176</v>
      </c>
      <c r="Q115" s="903">
        <f t="shared" si="5"/>
        <v>-3</v>
      </c>
      <c r="R115" s="903">
        <f t="shared" si="5"/>
        <v>-0.98</v>
      </c>
      <c r="S115" s="893">
        <f t="shared" si="6"/>
        <v>16</v>
      </c>
      <c r="T115" s="893">
        <f t="shared" si="7"/>
        <v>18</v>
      </c>
      <c r="U115" s="893">
        <f t="shared" si="8"/>
        <v>2</v>
      </c>
      <c r="V115" s="904">
        <f t="shared" si="9"/>
        <v>1.125</v>
      </c>
      <c r="W115" s="834">
        <v>4</v>
      </c>
    </row>
    <row r="116" spans="1:23" ht="14.4" customHeight="1" x14ac:dyDescent="0.3">
      <c r="A116" s="909" t="s">
        <v>7177</v>
      </c>
      <c r="B116" s="893"/>
      <c r="C116" s="894"/>
      <c r="D116" s="858"/>
      <c r="E116" s="895"/>
      <c r="F116" s="896"/>
      <c r="G116" s="832"/>
      <c r="H116" s="897">
        <v>1</v>
      </c>
      <c r="I116" s="898">
        <v>0.62</v>
      </c>
      <c r="J116" s="845">
        <v>4</v>
      </c>
      <c r="K116" s="899">
        <v>0.62</v>
      </c>
      <c r="L116" s="900">
        <v>2</v>
      </c>
      <c r="M116" s="900">
        <v>21</v>
      </c>
      <c r="N116" s="901">
        <v>7</v>
      </c>
      <c r="O116" s="900" t="s">
        <v>6977</v>
      </c>
      <c r="P116" s="902" t="s">
        <v>7178</v>
      </c>
      <c r="Q116" s="903">
        <f t="shared" si="5"/>
        <v>1</v>
      </c>
      <c r="R116" s="903">
        <f t="shared" si="5"/>
        <v>0.62</v>
      </c>
      <c r="S116" s="893">
        <f t="shared" si="6"/>
        <v>7</v>
      </c>
      <c r="T116" s="893">
        <f t="shared" si="7"/>
        <v>4</v>
      </c>
      <c r="U116" s="893">
        <f t="shared" si="8"/>
        <v>-3</v>
      </c>
      <c r="V116" s="904">
        <f t="shared" si="9"/>
        <v>0.5714285714285714</v>
      </c>
      <c r="W116" s="834"/>
    </row>
    <row r="117" spans="1:23" ht="14.4" customHeight="1" x14ac:dyDescent="0.3">
      <c r="A117" s="910" t="s">
        <v>7179</v>
      </c>
      <c r="B117" s="847">
        <v>1</v>
      </c>
      <c r="C117" s="848">
        <v>0.27</v>
      </c>
      <c r="D117" s="849">
        <v>3</v>
      </c>
      <c r="E117" s="862"/>
      <c r="F117" s="835"/>
      <c r="G117" s="836"/>
      <c r="H117" s="841"/>
      <c r="I117" s="835"/>
      <c r="J117" s="836"/>
      <c r="K117" s="840">
        <v>0.26</v>
      </c>
      <c r="L117" s="841">
        <v>1</v>
      </c>
      <c r="M117" s="841">
        <v>9</v>
      </c>
      <c r="N117" s="842">
        <v>3</v>
      </c>
      <c r="O117" s="841" t="s">
        <v>6977</v>
      </c>
      <c r="P117" s="863" t="s">
        <v>7180</v>
      </c>
      <c r="Q117" s="843">
        <f t="shared" si="5"/>
        <v>-1</v>
      </c>
      <c r="R117" s="843">
        <f t="shared" si="5"/>
        <v>-0.27</v>
      </c>
      <c r="S117" s="859" t="str">
        <f t="shared" si="6"/>
        <v/>
      </c>
      <c r="T117" s="859" t="str">
        <f t="shared" si="7"/>
        <v/>
      </c>
      <c r="U117" s="859" t="str">
        <f t="shared" si="8"/>
        <v/>
      </c>
      <c r="V117" s="864" t="str">
        <f t="shared" si="9"/>
        <v/>
      </c>
      <c r="W117" s="844"/>
    </row>
    <row r="118" spans="1:23" ht="14.4" customHeight="1" x14ac:dyDescent="0.3">
      <c r="A118" s="909" t="s">
        <v>7181</v>
      </c>
      <c r="B118" s="905">
        <v>1</v>
      </c>
      <c r="C118" s="906">
        <v>0.57999999999999996</v>
      </c>
      <c r="D118" s="850">
        <v>14</v>
      </c>
      <c r="E118" s="895"/>
      <c r="F118" s="896"/>
      <c r="G118" s="832"/>
      <c r="H118" s="900"/>
      <c r="I118" s="896"/>
      <c r="J118" s="832"/>
      <c r="K118" s="899">
        <v>0.36</v>
      </c>
      <c r="L118" s="900">
        <v>1</v>
      </c>
      <c r="M118" s="900">
        <v>12</v>
      </c>
      <c r="N118" s="901">
        <v>4</v>
      </c>
      <c r="O118" s="900" t="s">
        <v>6977</v>
      </c>
      <c r="P118" s="902" t="s">
        <v>7180</v>
      </c>
      <c r="Q118" s="903">
        <f t="shared" si="5"/>
        <v>-1</v>
      </c>
      <c r="R118" s="903">
        <f t="shared" si="5"/>
        <v>-0.57999999999999996</v>
      </c>
      <c r="S118" s="893" t="str">
        <f t="shared" si="6"/>
        <v/>
      </c>
      <c r="T118" s="893" t="str">
        <f t="shared" si="7"/>
        <v/>
      </c>
      <c r="U118" s="893" t="str">
        <f t="shared" si="8"/>
        <v/>
      </c>
      <c r="V118" s="904" t="str">
        <f t="shared" si="9"/>
        <v/>
      </c>
      <c r="W118" s="834"/>
    </row>
    <row r="119" spans="1:23" ht="14.4" customHeight="1" x14ac:dyDescent="0.3">
      <c r="A119" s="910" t="s">
        <v>7182</v>
      </c>
      <c r="B119" s="859">
        <v>1</v>
      </c>
      <c r="C119" s="860">
        <v>0.67</v>
      </c>
      <c r="D119" s="861">
        <v>13</v>
      </c>
      <c r="E119" s="862"/>
      <c r="F119" s="835"/>
      <c r="G119" s="836"/>
      <c r="H119" s="837">
        <v>1</v>
      </c>
      <c r="I119" s="838">
        <v>0.67</v>
      </c>
      <c r="J119" s="846">
        <v>12</v>
      </c>
      <c r="K119" s="840">
        <v>0.67</v>
      </c>
      <c r="L119" s="841">
        <v>2</v>
      </c>
      <c r="M119" s="841">
        <v>18</v>
      </c>
      <c r="N119" s="842">
        <v>6</v>
      </c>
      <c r="O119" s="841" t="s">
        <v>6977</v>
      </c>
      <c r="P119" s="863" t="s">
        <v>7183</v>
      </c>
      <c r="Q119" s="843">
        <f t="shared" si="5"/>
        <v>0</v>
      </c>
      <c r="R119" s="843">
        <f t="shared" si="5"/>
        <v>0</v>
      </c>
      <c r="S119" s="859">
        <f t="shared" si="6"/>
        <v>6</v>
      </c>
      <c r="T119" s="859">
        <f t="shared" si="7"/>
        <v>12</v>
      </c>
      <c r="U119" s="859">
        <f t="shared" si="8"/>
        <v>6</v>
      </c>
      <c r="V119" s="864">
        <f t="shared" si="9"/>
        <v>2</v>
      </c>
      <c r="W119" s="844">
        <v>6</v>
      </c>
    </row>
    <row r="120" spans="1:23" ht="14.4" customHeight="1" x14ac:dyDescent="0.3">
      <c r="A120" s="909" t="s">
        <v>7184</v>
      </c>
      <c r="B120" s="893"/>
      <c r="C120" s="894"/>
      <c r="D120" s="858"/>
      <c r="E120" s="895">
        <v>1</v>
      </c>
      <c r="F120" s="896">
        <v>1.07</v>
      </c>
      <c r="G120" s="832">
        <v>10</v>
      </c>
      <c r="H120" s="897"/>
      <c r="I120" s="898"/>
      <c r="J120" s="845"/>
      <c r="K120" s="899">
        <v>1.07</v>
      </c>
      <c r="L120" s="900">
        <v>3</v>
      </c>
      <c r="M120" s="900">
        <v>24</v>
      </c>
      <c r="N120" s="901">
        <v>8</v>
      </c>
      <c r="O120" s="900" t="s">
        <v>6977</v>
      </c>
      <c r="P120" s="902" t="s">
        <v>7185</v>
      </c>
      <c r="Q120" s="903">
        <f t="shared" si="5"/>
        <v>0</v>
      </c>
      <c r="R120" s="903">
        <f t="shared" si="5"/>
        <v>0</v>
      </c>
      <c r="S120" s="893" t="str">
        <f t="shared" si="6"/>
        <v/>
      </c>
      <c r="T120" s="893" t="str">
        <f t="shared" si="7"/>
        <v/>
      </c>
      <c r="U120" s="893" t="str">
        <f t="shared" si="8"/>
        <v/>
      </c>
      <c r="V120" s="904" t="str">
        <f t="shared" si="9"/>
        <v/>
      </c>
      <c r="W120" s="834"/>
    </row>
    <row r="121" spans="1:23" ht="14.4" customHeight="1" x14ac:dyDescent="0.3">
      <c r="A121" s="910" t="s">
        <v>7186</v>
      </c>
      <c r="B121" s="847"/>
      <c r="C121" s="848"/>
      <c r="D121" s="849"/>
      <c r="E121" s="862">
        <v>1</v>
      </c>
      <c r="F121" s="835">
        <v>0.74</v>
      </c>
      <c r="G121" s="836">
        <v>5</v>
      </c>
      <c r="H121" s="841"/>
      <c r="I121" s="835"/>
      <c r="J121" s="836"/>
      <c r="K121" s="840">
        <v>0.73</v>
      </c>
      <c r="L121" s="841">
        <v>2</v>
      </c>
      <c r="M121" s="841">
        <v>18</v>
      </c>
      <c r="N121" s="842">
        <v>6</v>
      </c>
      <c r="O121" s="841" t="s">
        <v>6977</v>
      </c>
      <c r="P121" s="863" t="s">
        <v>7187</v>
      </c>
      <c r="Q121" s="843">
        <f t="shared" si="5"/>
        <v>0</v>
      </c>
      <c r="R121" s="843">
        <f t="shared" si="5"/>
        <v>0</v>
      </c>
      <c r="S121" s="859" t="str">
        <f t="shared" si="6"/>
        <v/>
      </c>
      <c r="T121" s="859" t="str">
        <f t="shared" si="7"/>
        <v/>
      </c>
      <c r="U121" s="859" t="str">
        <f t="shared" si="8"/>
        <v/>
      </c>
      <c r="V121" s="864" t="str">
        <f t="shared" si="9"/>
        <v/>
      </c>
      <c r="W121" s="844"/>
    </row>
    <row r="122" spans="1:23" ht="14.4" customHeight="1" x14ac:dyDescent="0.3">
      <c r="A122" s="909" t="s">
        <v>7188</v>
      </c>
      <c r="B122" s="905">
        <v>2</v>
      </c>
      <c r="C122" s="906">
        <v>6</v>
      </c>
      <c r="D122" s="850">
        <v>16</v>
      </c>
      <c r="E122" s="895"/>
      <c r="F122" s="896"/>
      <c r="G122" s="832"/>
      <c r="H122" s="900"/>
      <c r="I122" s="896"/>
      <c r="J122" s="832"/>
      <c r="K122" s="899">
        <v>3</v>
      </c>
      <c r="L122" s="900">
        <v>6</v>
      </c>
      <c r="M122" s="900">
        <v>54</v>
      </c>
      <c r="N122" s="901">
        <v>18</v>
      </c>
      <c r="O122" s="900" t="s">
        <v>6977</v>
      </c>
      <c r="P122" s="902" t="s">
        <v>7189</v>
      </c>
      <c r="Q122" s="903">
        <f t="shared" si="5"/>
        <v>-2</v>
      </c>
      <c r="R122" s="903">
        <f t="shared" si="5"/>
        <v>-6</v>
      </c>
      <c r="S122" s="893" t="str">
        <f t="shared" si="6"/>
        <v/>
      </c>
      <c r="T122" s="893" t="str">
        <f t="shared" si="7"/>
        <v/>
      </c>
      <c r="U122" s="893" t="str">
        <f t="shared" si="8"/>
        <v/>
      </c>
      <c r="V122" s="904" t="str">
        <f t="shared" si="9"/>
        <v/>
      </c>
      <c r="W122" s="834"/>
    </row>
    <row r="123" spans="1:23" ht="14.4" customHeight="1" x14ac:dyDescent="0.3">
      <c r="A123" s="909" t="s">
        <v>7190</v>
      </c>
      <c r="B123" s="905"/>
      <c r="C123" s="906"/>
      <c r="D123" s="850"/>
      <c r="E123" s="895"/>
      <c r="F123" s="896"/>
      <c r="G123" s="832"/>
      <c r="H123" s="900">
        <v>1</v>
      </c>
      <c r="I123" s="896">
        <v>6.71</v>
      </c>
      <c r="J123" s="833">
        <v>32</v>
      </c>
      <c r="K123" s="899">
        <v>5.89</v>
      </c>
      <c r="L123" s="900">
        <v>7</v>
      </c>
      <c r="M123" s="900">
        <v>66</v>
      </c>
      <c r="N123" s="901">
        <v>22</v>
      </c>
      <c r="O123" s="900" t="s">
        <v>6977</v>
      </c>
      <c r="P123" s="902" t="s">
        <v>7191</v>
      </c>
      <c r="Q123" s="903">
        <f t="shared" si="5"/>
        <v>1</v>
      </c>
      <c r="R123" s="903">
        <f t="shared" si="5"/>
        <v>6.71</v>
      </c>
      <c r="S123" s="893">
        <f t="shared" si="6"/>
        <v>22</v>
      </c>
      <c r="T123" s="893">
        <f t="shared" si="7"/>
        <v>32</v>
      </c>
      <c r="U123" s="893">
        <f t="shared" si="8"/>
        <v>10</v>
      </c>
      <c r="V123" s="904">
        <f t="shared" si="9"/>
        <v>1.4545454545454546</v>
      </c>
      <c r="W123" s="834">
        <v>10</v>
      </c>
    </row>
    <row r="124" spans="1:23" ht="14.4" customHeight="1" x14ac:dyDescent="0.3">
      <c r="A124" s="910" t="s">
        <v>7192</v>
      </c>
      <c r="B124" s="859">
        <v>1</v>
      </c>
      <c r="C124" s="860">
        <v>1.43</v>
      </c>
      <c r="D124" s="861">
        <v>8</v>
      </c>
      <c r="E124" s="837">
        <v>6</v>
      </c>
      <c r="F124" s="838">
        <v>13.43</v>
      </c>
      <c r="G124" s="839">
        <v>18</v>
      </c>
      <c r="H124" s="841">
        <v>10</v>
      </c>
      <c r="I124" s="835">
        <v>15.84</v>
      </c>
      <c r="J124" s="836">
        <v>8.6999999999999993</v>
      </c>
      <c r="K124" s="840">
        <v>1.43</v>
      </c>
      <c r="L124" s="841">
        <v>4</v>
      </c>
      <c r="M124" s="841">
        <v>36</v>
      </c>
      <c r="N124" s="842">
        <v>12</v>
      </c>
      <c r="O124" s="841" t="s">
        <v>6977</v>
      </c>
      <c r="P124" s="863" t="s">
        <v>7193</v>
      </c>
      <c r="Q124" s="843">
        <f t="shared" si="5"/>
        <v>9</v>
      </c>
      <c r="R124" s="843">
        <f t="shared" si="5"/>
        <v>14.41</v>
      </c>
      <c r="S124" s="859">
        <f t="shared" si="6"/>
        <v>120</v>
      </c>
      <c r="T124" s="859">
        <f t="shared" si="7"/>
        <v>87</v>
      </c>
      <c r="U124" s="859">
        <f t="shared" si="8"/>
        <v>-33</v>
      </c>
      <c r="V124" s="864">
        <f t="shared" si="9"/>
        <v>0.72499999999999998</v>
      </c>
      <c r="W124" s="844">
        <v>4</v>
      </c>
    </row>
    <row r="125" spans="1:23" ht="14.4" customHeight="1" x14ac:dyDescent="0.3">
      <c r="A125" s="909" t="s">
        <v>7194</v>
      </c>
      <c r="B125" s="893">
        <v>1</v>
      </c>
      <c r="C125" s="894">
        <v>0.81</v>
      </c>
      <c r="D125" s="858">
        <v>2</v>
      </c>
      <c r="E125" s="897">
        <v>10</v>
      </c>
      <c r="F125" s="898">
        <v>19.7</v>
      </c>
      <c r="G125" s="845">
        <v>12.7</v>
      </c>
      <c r="H125" s="900">
        <v>4</v>
      </c>
      <c r="I125" s="896">
        <v>8.08</v>
      </c>
      <c r="J125" s="833">
        <v>16.5</v>
      </c>
      <c r="K125" s="899">
        <v>1.81</v>
      </c>
      <c r="L125" s="900">
        <v>5</v>
      </c>
      <c r="M125" s="900">
        <v>45</v>
      </c>
      <c r="N125" s="901">
        <v>15</v>
      </c>
      <c r="O125" s="900" t="s">
        <v>6977</v>
      </c>
      <c r="P125" s="902" t="s">
        <v>7195</v>
      </c>
      <c r="Q125" s="903">
        <f t="shared" si="5"/>
        <v>3</v>
      </c>
      <c r="R125" s="903">
        <f t="shared" si="5"/>
        <v>7.27</v>
      </c>
      <c r="S125" s="893">
        <f t="shared" si="6"/>
        <v>60</v>
      </c>
      <c r="T125" s="893">
        <f t="shared" si="7"/>
        <v>66</v>
      </c>
      <c r="U125" s="893">
        <f t="shared" si="8"/>
        <v>6</v>
      </c>
      <c r="V125" s="904">
        <f t="shared" si="9"/>
        <v>1.1000000000000001</v>
      </c>
      <c r="W125" s="834">
        <v>20</v>
      </c>
    </row>
    <row r="126" spans="1:23" ht="14.4" customHeight="1" x14ac:dyDescent="0.3">
      <c r="A126" s="909" t="s">
        <v>7196</v>
      </c>
      <c r="B126" s="893">
        <v>1</v>
      </c>
      <c r="C126" s="894">
        <v>3.72</v>
      </c>
      <c r="D126" s="858">
        <v>24</v>
      </c>
      <c r="E126" s="897"/>
      <c r="F126" s="898"/>
      <c r="G126" s="845"/>
      <c r="H126" s="900"/>
      <c r="I126" s="896"/>
      <c r="J126" s="832"/>
      <c r="K126" s="899">
        <v>3.72</v>
      </c>
      <c r="L126" s="900">
        <v>8</v>
      </c>
      <c r="M126" s="900">
        <v>69</v>
      </c>
      <c r="N126" s="901">
        <v>23</v>
      </c>
      <c r="O126" s="900" t="s">
        <v>6977</v>
      </c>
      <c r="P126" s="902" t="s">
        <v>7197</v>
      </c>
      <c r="Q126" s="903">
        <f t="shared" si="5"/>
        <v>-1</v>
      </c>
      <c r="R126" s="903">
        <f t="shared" si="5"/>
        <v>-3.72</v>
      </c>
      <c r="S126" s="893" t="str">
        <f t="shared" si="6"/>
        <v/>
      </c>
      <c r="T126" s="893" t="str">
        <f t="shared" si="7"/>
        <v/>
      </c>
      <c r="U126" s="893" t="str">
        <f t="shared" si="8"/>
        <v/>
      </c>
      <c r="V126" s="904" t="str">
        <f t="shared" si="9"/>
        <v/>
      </c>
      <c r="W126" s="834"/>
    </row>
    <row r="127" spans="1:23" ht="14.4" customHeight="1" x14ac:dyDescent="0.3">
      <c r="A127" s="910" t="s">
        <v>7198</v>
      </c>
      <c r="B127" s="847">
        <v>1</v>
      </c>
      <c r="C127" s="848">
        <v>1.1599999999999999</v>
      </c>
      <c r="D127" s="849">
        <v>12</v>
      </c>
      <c r="E127" s="862"/>
      <c r="F127" s="835"/>
      <c r="G127" s="836"/>
      <c r="H127" s="841"/>
      <c r="I127" s="835"/>
      <c r="J127" s="836"/>
      <c r="K127" s="840">
        <v>1.1100000000000001</v>
      </c>
      <c r="L127" s="841">
        <v>4</v>
      </c>
      <c r="M127" s="841">
        <v>33</v>
      </c>
      <c r="N127" s="842">
        <v>11</v>
      </c>
      <c r="O127" s="841" t="s">
        <v>6977</v>
      </c>
      <c r="P127" s="863" t="s">
        <v>7199</v>
      </c>
      <c r="Q127" s="843">
        <f t="shared" si="5"/>
        <v>-1</v>
      </c>
      <c r="R127" s="843">
        <f t="shared" si="5"/>
        <v>-1.1599999999999999</v>
      </c>
      <c r="S127" s="859" t="str">
        <f t="shared" si="6"/>
        <v/>
      </c>
      <c r="T127" s="859" t="str">
        <f t="shared" si="7"/>
        <v/>
      </c>
      <c r="U127" s="859" t="str">
        <f t="shared" si="8"/>
        <v/>
      </c>
      <c r="V127" s="864" t="str">
        <f t="shared" si="9"/>
        <v/>
      </c>
      <c r="W127" s="844"/>
    </row>
    <row r="128" spans="1:23" ht="14.4" customHeight="1" x14ac:dyDescent="0.3">
      <c r="A128" s="910" t="s">
        <v>7200</v>
      </c>
      <c r="B128" s="859">
        <v>1</v>
      </c>
      <c r="C128" s="860">
        <v>0.54</v>
      </c>
      <c r="D128" s="861">
        <v>2</v>
      </c>
      <c r="E128" s="837">
        <v>5</v>
      </c>
      <c r="F128" s="838">
        <v>2.71</v>
      </c>
      <c r="G128" s="839">
        <v>5.8</v>
      </c>
      <c r="H128" s="841">
        <v>4</v>
      </c>
      <c r="I128" s="835">
        <v>2.17</v>
      </c>
      <c r="J128" s="836">
        <v>4.3</v>
      </c>
      <c r="K128" s="840">
        <v>0.54</v>
      </c>
      <c r="L128" s="841">
        <v>2</v>
      </c>
      <c r="M128" s="841">
        <v>21</v>
      </c>
      <c r="N128" s="842">
        <v>7</v>
      </c>
      <c r="O128" s="841" t="s">
        <v>6977</v>
      </c>
      <c r="P128" s="863" t="s">
        <v>7201</v>
      </c>
      <c r="Q128" s="843">
        <f t="shared" si="5"/>
        <v>3</v>
      </c>
      <c r="R128" s="843">
        <f t="shared" si="5"/>
        <v>1.63</v>
      </c>
      <c r="S128" s="859">
        <f t="shared" si="6"/>
        <v>28</v>
      </c>
      <c r="T128" s="859">
        <f t="shared" si="7"/>
        <v>17.2</v>
      </c>
      <c r="U128" s="859">
        <f t="shared" si="8"/>
        <v>-10.8</v>
      </c>
      <c r="V128" s="864">
        <f t="shared" si="9"/>
        <v>0.61428571428571421</v>
      </c>
      <c r="W128" s="844"/>
    </row>
    <row r="129" spans="1:23" ht="14.4" customHeight="1" x14ac:dyDescent="0.3">
      <c r="A129" s="909" t="s">
        <v>7202</v>
      </c>
      <c r="B129" s="893">
        <v>1</v>
      </c>
      <c r="C129" s="894">
        <v>0.82</v>
      </c>
      <c r="D129" s="858">
        <v>5</v>
      </c>
      <c r="E129" s="897">
        <v>10</v>
      </c>
      <c r="F129" s="898">
        <v>7.89</v>
      </c>
      <c r="G129" s="845">
        <v>9.6</v>
      </c>
      <c r="H129" s="900">
        <v>1</v>
      </c>
      <c r="I129" s="896">
        <v>0.56999999999999995</v>
      </c>
      <c r="J129" s="832">
        <v>2</v>
      </c>
      <c r="K129" s="899">
        <v>0.82</v>
      </c>
      <c r="L129" s="900">
        <v>3</v>
      </c>
      <c r="M129" s="900">
        <v>30</v>
      </c>
      <c r="N129" s="901">
        <v>10</v>
      </c>
      <c r="O129" s="900" t="s">
        <v>6977</v>
      </c>
      <c r="P129" s="902" t="s">
        <v>7203</v>
      </c>
      <c r="Q129" s="903">
        <f t="shared" si="5"/>
        <v>0</v>
      </c>
      <c r="R129" s="903">
        <f t="shared" si="5"/>
        <v>-0.25</v>
      </c>
      <c r="S129" s="893">
        <f t="shared" si="6"/>
        <v>10</v>
      </c>
      <c r="T129" s="893">
        <f t="shared" si="7"/>
        <v>2</v>
      </c>
      <c r="U129" s="893">
        <f t="shared" si="8"/>
        <v>-8</v>
      </c>
      <c r="V129" s="904">
        <f t="shared" si="9"/>
        <v>0.2</v>
      </c>
      <c r="W129" s="834"/>
    </row>
    <row r="130" spans="1:23" ht="14.4" customHeight="1" x14ac:dyDescent="0.3">
      <c r="A130" s="909" t="s">
        <v>7204</v>
      </c>
      <c r="B130" s="893">
        <v>1</v>
      </c>
      <c r="C130" s="894">
        <v>0.73</v>
      </c>
      <c r="D130" s="858">
        <v>2</v>
      </c>
      <c r="E130" s="897"/>
      <c r="F130" s="898"/>
      <c r="G130" s="845"/>
      <c r="H130" s="900">
        <v>1</v>
      </c>
      <c r="I130" s="896">
        <v>1.31</v>
      </c>
      <c r="J130" s="832">
        <v>6</v>
      </c>
      <c r="K130" s="899">
        <v>1.31</v>
      </c>
      <c r="L130" s="900">
        <v>4</v>
      </c>
      <c r="M130" s="900">
        <v>39</v>
      </c>
      <c r="N130" s="901">
        <v>13</v>
      </c>
      <c r="O130" s="900" t="s">
        <v>6977</v>
      </c>
      <c r="P130" s="902" t="s">
        <v>7205</v>
      </c>
      <c r="Q130" s="903">
        <f t="shared" si="5"/>
        <v>0</v>
      </c>
      <c r="R130" s="903">
        <f t="shared" si="5"/>
        <v>0.58000000000000007</v>
      </c>
      <c r="S130" s="893">
        <f t="shared" si="6"/>
        <v>13</v>
      </c>
      <c r="T130" s="893">
        <f t="shared" si="7"/>
        <v>6</v>
      </c>
      <c r="U130" s="893">
        <f t="shared" si="8"/>
        <v>-7</v>
      </c>
      <c r="V130" s="904">
        <f t="shared" si="9"/>
        <v>0.46153846153846156</v>
      </c>
      <c r="W130" s="834"/>
    </row>
    <row r="131" spans="1:23" ht="14.4" customHeight="1" x14ac:dyDescent="0.3">
      <c r="A131" s="910" t="s">
        <v>7206</v>
      </c>
      <c r="B131" s="859"/>
      <c r="C131" s="860"/>
      <c r="D131" s="861"/>
      <c r="E131" s="862"/>
      <c r="F131" s="835"/>
      <c r="G131" s="836"/>
      <c r="H131" s="837">
        <v>1</v>
      </c>
      <c r="I131" s="838">
        <v>1.28</v>
      </c>
      <c r="J131" s="846">
        <v>15</v>
      </c>
      <c r="K131" s="840">
        <v>1.27</v>
      </c>
      <c r="L131" s="841">
        <v>5</v>
      </c>
      <c r="M131" s="841">
        <v>42</v>
      </c>
      <c r="N131" s="842">
        <v>14</v>
      </c>
      <c r="O131" s="841" t="s">
        <v>6977</v>
      </c>
      <c r="P131" s="863" t="s">
        <v>7207</v>
      </c>
      <c r="Q131" s="843">
        <f t="shared" si="5"/>
        <v>1</v>
      </c>
      <c r="R131" s="843">
        <f t="shared" si="5"/>
        <v>1.28</v>
      </c>
      <c r="S131" s="859">
        <f t="shared" si="6"/>
        <v>14</v>
      </c>
      <c r="T131" s="859">
        <f t="shared" si="7"/>
        <v>15</v>
      </c>
      <c r="U131" s="859">
        <f t="shared" si="8"/>
        <v>1</v>
      </c>
      <c r="V131" s="864">
        <f t="shared" si="9"/>
        <v>1.0714285714285714</v>
      </c>
      <c r="W131" s="844">
        <v>1</v>
      </c>
    </row>
    <row r="132" spans="1:23" ht="14.4" customHeight="1" x14ac:dyDescent="0.3">
      <c r="A132" s="910" t="s">
        <v>7208</v>
      </c>
      <c r="B132" s="859"/>
      <c r="C132" s="860"/>
      <c r="D132" s="861"/>
      <c r="E132" s="837">
        <v>1</v>
      </c>
      <c r="F132" s="838">
        <v>1.22</v>
      </c>
      <c r="G132" s="839">
        <v>3</v>
      </c>
      <c r="H132" s="841"/>
      <c r="I132" s="835"/>
      <c r="J132" s="836"/>
      <c r="K132" s="840">
        <v>1.6</v>
      </c>
      <c r="L132" s="841">
        <v>4</v>
      </c>
      <c r="M132" s="841">
        <v>39</v>
      </c>
      <c r="N132" s="842">
        <v>13</v>
      </c>
      <c r="O132" s="841" t="s">
        <v>6977</v>
      </c>
      <c r="P132" s="863" t="s">
        <v>7209</v>
      </c>
      <c r="Q132" s="843">
        <f t="shared" si="5"/>
        <v>0</v>
      </c>
      <c r="R132" s="843">
        <f t="shared" si="5"/>
        <v>0</v>
      </c>
      <c r="S132" s="859" t="str">
        <f t="shared" si="6"/>
        <v/>
      </c>
      <c r="T132" s="859" t="str">
        <f t="shared" si="7"/>
        <v/>
      </c>
      <c r="U132" s="859" t="str">
        <f t="shared" si="8"/>
        <v/>
      </c>
      <c r="V132" s="864" t="str">
        <f t="shared" si="9"/>
        <v/>
      </c>
      <c r="W132" s="844"/>
    </row>
    <row r="133" spans="1:23" ht="14.4" customHeight="1" x14ac:dyDescent="0.3">
      <c r="A133" s="909" t="s">
        <v>7210</v>
      </c>
      <c r="B133" s="893"/>
      <c r="C133" s="894"/>
      <c r="D133" s="858"/>
      <c r="E133" s="897">
        <v>1</v>
      </c>
      <c r="F133" s="898">
        <v>1.68</v>
      </c>
      <c r="G133" s="845">
        <v>5</v>
      </c>
      <c r="H133" s="900"/>
      <c r="I133" s="896"/>
      <c r="J133" s="832"/>
      <c r="K133" s="899">
        <v>1.99</v>
      </c>
      <c r="L133" s="900">
        <v>6</v>
      </c>
      <c r="M133" s="900">
        <v>51</v>
      </c>
      <c r="N133" s="901">
        <v>17</v>
      </c>
      <c r="O133" s="900" t="s">
        <v>6977</v>
      </c>
      <c r="P133" s="902" t="s">
        <v>7209</v>
      </c>
      <c r="Q133" s="903">
        <f t="shared" si="5"/>
        <v>0</v>
      </c>
      <c r="R133" s="903">
        <f t="shared" si="5"/>
        <v>0</v>
      </c>
      <c r="S133" s="893" t="str">
        <f t="shared" si="6"/>
        <v/>
      </c>
      <c r="T133" s="893" t="str">
        <f t="shared" si="7"/>
        <v/>
      </c>
      <c r="U133" s="893" t="str">
        <f t="shared" si="8"/>
        <v/>
      </c>
      <c r="V133" s="904" t="str">
        <f t="shared" si="9"/>
        <v/>
      </c>
      <c r="W133" s="834"/>
    </row>
    <row r="134" spans="1:23" ht="14.4" customHeight="1" x14ac:dyDescent="0.3">
      <c r="A134" s="910" t="s">
        <v>7211</v>
      </c>
      <c r="B134" s="859">
        <v>2</v>
      </c>
      <c r="C134" s="860">
        <v>2.95</v>
      </c>
      <c r="D134" s="861">
        <v>9</v>
      </c>
      <c r="E134" s="837">
        <v>1</v>
      </c>
      <c r="F134" s="838">
        <v>1.28</v>
      </c>
      <c r="G134" s="839">
        <v>3</v>
      </c>
      <c r="H134" s="841">
        <v>1</v>
      </c>
      <c r="I134" s="835">
        <v>1.79</v>
      </c>
      <c r="J134" s="846">
        <v>9</v>
      </c>
      <c r="K134" s="840">
        <v>1.28</v>
      </c>
      <c r="L134" s="841">
        <v>3</v>
      </c>
      <c r="M134" s="841">
        <v>24</v>
      </c>
      <c r="N134" s="842">
        <v>8</v>
      </c>
      <c r="O134" s="841" t="s">
        <v>6977</v>
      </c>
      <c r="P134" s="863" t="s">
        <v>7212</v>
      </c>
      <c r="Q134" s="843">
        <f t="shared" ref="Q134:R171" si="10">H134-B134</f>
        <v>-1</v>
      </c>
      <c r="R134" s="843">
        <f t="shared" si="10"/>
        <v>-1.1600000000000001</v>
      </c>
      <c r="S134" s="859">
        <f t="shared" ref="S134:S171" si="11">IF(H134=0,"",H134*N134)</f>
        <v>8</v>
      </c>
      <c r="T134" s="859">
        <f t="shared" ref="T134:T171" si="12">IF(H134=0,"",H134*J134)</f>
        <v>9</v>
      </c>
      <c r="U134" s="859">
        <f t="shared" ref="U134:U171" si="13">IF(H134=0,"",T134-S134)</f>
        <v>1</v>
      </c>
      <c r="V134" s="864">
        <f t="shared" ref="V134:V171" si="14">IF(H134=0,"",T134/S134)</f>
        <v>1.125</v>
      </c>
      <c r="W134" s="844">
        <v>1</v>
      </c>
    </row>
    <row r="135" spans="1:23" ht="14.4" customHeight="1" x14ac:dyDescent="0.3">
      <c r="A135" s="909" t="s">
        <v>7213</v>
      </c>
      <c r="B135" s="893">
        <v>4</v>
      </c>
      <c r="C135" s="894">
        <v>9.07</v>
      </c>
      <c r="D135" s="858">
        <v>7.8</v>
      </c>
      <c r="E135" s="897">
        <v>4</v>
      </c>
      <c r="F135" s="898">
        <v>8.3800000000000008</v>
      </c>
      <c r="G135" s="845">
        <v>9.3000000000000007</v>
      </c>
      <c r="H135" s="900">
        <v>2</v>
      </c>
      <c r="I135" s="896">
        <v>5.03</v>
      </c>
      <c r="J135" s="832">
        <v>6</v>
      </c>
      <c r="K135" s="899">
        <v>2.36</v>
      </c>
      <c r="L135" s="900">
        <v>4</v>
      </c>
      <c r="M135" s="900">
        <v>39</v>
      </c>
      <c r="N135" s="901">
        <v>13</v>
      </c>
      <c r="O135" s="900" t="s">
        <v>6977</v>
      </c>
      <c r="P135" s="902" t="s">
        <v>7214</v>
      </c>
      <c r="Q135" s="903">
        <f t="shared" si="10"/>
        <v>-2</v>
      </c>
      <c r="R135" s="903">
        <f t="shared" si="10"/>
        <v>-4.04</v>
      </c>
      <c r="S135" s="893">
        <f t="shared" si="11"/>
        <v>26</v>
      </c>
      <c r="T135" s="893">
        <f t="shared" si="12"/>
        <v>12</v>
      </c>
      <c r="U135" s="893">
        <f t="shared" si="13"/>
        <v>-14</v>
      </c>
      <c r="V135" s="904">
        <f t="shared" si="14"/>
        <v>0.46153846153846156</v>
      </c>
      <c r="W135" s="834"/>
    </row>
    <row r="136" spans="1:23" ht="14.4" customHeight="1" x14ac:dyDescent="0.3">
      <c r="A136" s="909" t="s">
        <v>7215</v>
      </c>
      <c r="B136" s="893"/>
      <c r="C136" s="894"/>
      <c r="D136" s="858"/>
      <c r="E136" s="897">
        <v>2</v>
      </c>
      <c r="F136" s="898">
        <v>19.72</v>
      </c>
      <c r="G136" s="845">
        <v>34.5</v>
      </c>
      <c r="H136" s="900">
        <v>1</v>
      </c>
      <c r="I136" s="896">
        <v>4.8499999999999996</v>
      </c>
      <c r="J136" s="832">
        <v>9</v>
      </c>
      <c r="K136" s="899">
        <v>4.8499999999999996</v>
      </c>
      <c r="L136" s="900">
        <v>5</v>
      </c>
      <c r="M136" s="900">
        <v>48</v>
      </c>
      <c r="N136" s="901">
        <v>16</v>
      </c>
      <c r="O136" s="900" t="s">
        <v>6977</v>
      </c>
      <c r="P136" s="902" t="s">
        <v>7216</v>
      </c>
      <c r="Q136" s="903">
        <f t="shared" si="10"/>
        <v>1</v>
      </c>
      <c r="R136" s="903">
        <f t="shared" si="10"/>
        <v>4.8499999999999996</v>
      </c>
      <c r="S136" s="893">
        <f t="shared" si="11"/>
        <v>16</v>
      </c>
      <c r="T136" s="893">
        <f t="shared" si="12"/>
        <v>9</v>
      </c>
      <c r="U136" s="893">
        <f t="shared" si="13"/>
        <v>-7</v>
      </c>
      <c r="V136" s="904">
        <f t="shared" si="14"/>
        <v>0.5625</v>
      </c>
      <c r="W136" s="834"/>
    </row>
    <row r="137" spans="1:23" ht="14.4" customHeight="1" x14ac:dyDescent="0.3">
      <c r="A137" s="910" t="s">
        <v>7217</v>
      </c>
      <c r="B137" s="859">
        <v>1</v>
      </c>
      <c r="C137" s="860">
        <v>0.7</v>
      </c>
      <c r="D137" s="861">
        <v>7</v>
      </c>
      <c r="E137" s="862">
        <v>1</v>
      </c>
      <c r="F137" s="835">
        <v>0.7</v>
      </c>
      <c r="G137" s="836">
        <v>2</v>
      </c>
      <c r="H137" s="837">
        <v>2</v>
      </c>
      <c r="I137" s="838">
        <v>1.4</v>
      </c>
      <c r="J137" s="839">
        <v>3</v>
      </c>
      <c r="K137" s="840">
        <v>0.7</v>
      </c>
      <c r="L137" s="841">
        <v>2</v>
      </c>
      <c r="M137" s="841">
        <v>15</v>
      </c>
      <c r="N137" s="842">
        <v>5</v>
      </c>
      <c r="O137" s="841" t="s">
        <v>6977</v>
      </c>
      <c r="P137" s="863" t="s">
        <v>7218</v>
      </c>
      <c r="Q137" s="843">
        <f t="shared" si="10"/>
        <v>1</v>
      </c>
      <c r="R137" s="843">
        <f t="shared" si="10"/>
        <v>0.7</v>
      </c>
      <c r="S137" s="859">
        <f t="shared" si="11"/>
        <v>10</v>
      </c>
      <c r="T137" s="859">
        <f t="shared" si="12"/>
        <v>6</v>
      </c>
      <c r="U137" s="859">
        <f t="shared" si="13"/>
        <v>-4</v>
      </c>
      <c r="V137" s="864">
        <f t="shared" si="14"/>
        <v>0.6</v>
      </c>
      <c r="W137" s="844"/>
    </row>
    <row r="138" spans="1:23" ht="14.4" customHeight="1" x14ac:dyDescent="0.3">
      <c r="A138" s="909" t="s">
        <v>7219</v>
      </c>
      <c r="B138" s="893"/>
      <c r="C138" s="894"/>
      <c r="D138" s="858"/>
      <c r="E138" s="895"/>
      <c r="F138" s="896"/>
      <c r="G138" s="832"/>
      <c r="H138" s="897">
        <v>2</v>
      </c>
      <c r="I138" s="898">
        <v>1.75</v>
      </c>
      <c r="J138" s="845">
        <v>4.5</v>
      </c>
      <c r="K138" s="899">
        <v>0.88</v>
      </c>
      <c r="L138" s="900">
        <v>2</v>
      </c>
      <c r="M138" s="900">
        <v>21</v>
      </c>
      <c r="N138" s="901">
        <v>7</v>
      </c>
      <c r="O138" s="900" t="s">
        <v>6977</v>
      </c>
      <c r="P138" s="902" t="s">
        <v>7218</v>
      </c>
      <c r="Q138" s="903">
        <f t="shared" si="10"/>
        <v>2</v>
      </c>
      <c r="R138" s="903">
        <f t="shared" si="10"/>
        <v>1.75</v>
      </c>
      <c r="S138" s="893">
        <f t="shared" si="11"/>
        <v>14</v>
      </c>
      <c r="T138" s="893">
        <f t="shared" si="12"/>
        <v>9</v>
      </c>
      <c r="U138" s="893">
        <f t="shared" si="13"/>
        <v>-5</v>
      </c>
      <c r="V138" s="904">
        <f t="shared" si="14"/>
        <v>0.6428571428571429</v>
      </c>
      <c r="W138" s="834"/>
    </row>
    <row r="139" spans="1:23" ht="14.4" customHeight="1" x14ac:dyDescent="0.3">
      <c r="A139" s="909" t="s">
        <v>7220</v>
      </c>
      <c r="B139" s="893">
        <v>1</v>
      </c>
      <c r="C139" s="894">
        <v>3.18</v>
      </c>
      <c r="D139" s="858">
        <v>5</v>
      </c>
      <c r="E139" s="895"/>
      <c r="F139" s="896"/>
      <c r="G139" s="832"/>
      <c r="H139" s="897"/>
      <c r="I139" s="898"/>
      <c r="J139" s="845"/>
      <c r="K139" s="899">
        <v>3.18</v>
      </c>
      <c r="L139" s="900">
        <v>4</v>
      </c>
      <c r="M139" s="900">
        <v>33</v>
      </c>
      <c r="N139" s="901">
        <v>11</v>
      </c>
      <c r="O139" s="900" t="s">
        <v>6977</v>
      </c>
      <c r="P139" s="902" t="s">
        <v>7218</v>
      </c>
      <c r="Q139" s="903">
        <f t="shared" si="10"/>
        <v>-1</v>
      </c>
      <c r="R139" s="903">
        <f t="shared" si="10"/>
        <v>-3.18</v>
      </c>
      <c r="S139" s="893" t="str">
        <f t="shared" si="11"/>
        <v/>
      </c>
      <c r="T139" s="893" t="str">
        <f t="shared" si="12"/>
        <v/>
      </c>
      <c r="U139" s="893" t="str">
        <f t="shared" si="13"/>
        <v/>
      </c>
      <c r="V139" s="904" t="str">
        <f t="shared" si="14"/>
        <v/>
      </c>
      <c r="W139" s="834"/>
    </row>
    <row r="140" spans="1:23" ht="14.4" customHeight="1" x14ac:dyDescent="0.3">
      <c r="A140" s="910" t="s">
        <v>7221</v>
      </c>
      <c r="B140" s="847">
        <v>1</v>
      </c>
      <c r="C140" s="848">
        <v>0.39</v>
      </c>
      <c r="D140" s="849">
        <v>4</v>
      </c>
      <c r="E140" s="862"/>
      <c r="F140" s="835"/>
      <c r="G140" s="836"/>
      <c r="H140" s="841">
        <v>1</v>
      </c>
      <c r="I140" s="835">
        <v>0.4</v>
      </c>
      <c r="J140" s="846">
        <v>9</v>
      </c>
      <c r="K140" s="840">
        <v>0.39</v>
      </c>
      <c r="L140" s="841">
        <v>2</v>
      </c>
      <c r="M140" s="841">
        <v>15</v>
      </c>
      <c r="N140" s="842">
        <v>5</v>
      </c>
      <c r="O140" s="841" t="s">
        <v>6977</v>
      </c>
      <c r="P140" s="863" t="s">
        <v>7222</v>
      </c>
      <c r="Q140" s="843">
        <f t="shared" si="10"/>
        <v>0</v>
      </c>
      <c r="R140" s="843">
        <f t="shared" si="10"/>
        <v>1.0000000000000009E-2</v>
      </c>
      <c r="S140" s="859">
        <f t="shared" si="11"/>
        <v>5</v>
      </c>
      <c r="T140" s="859">
        <f t="shared" si="12"/>
        <v>9</v>
      </c>
      <c r="U140" s="859">
        <f t="shared" si="13"/>
        <v>4</v>
      </c>
      <c r="V140" s="864">
        <f t="shared" si="14"/>
        <v>1.8</v>
      </c>
      <c r="W140" s="844">
        <v>4</v>
      </c>
    </row>
    <row r="141" spans="1:23" ht="14.4" customHeight="1" x14ac:dyDescent="0.3">
      <c r="A141" s="909" t="s">
        <v>7223</v>
      </c>
      <c r="B141" s="905">
        <v>1</v>
      </c>
      <c r="C141" s="906">
        <v>0.64</v>
      </c>
      <c r="D141" s="850">
        <v>4</v>
      </c>
      <c r="E141" s="895">
        <v>1</v>
      </c>
      <c r="F141" s="896">
        <v>0.64</v>
      </c>
      <c r="G141" s="832">
        <v>2</v>
      </c>
      <c r="H141" s="900"/>
      <c r="I141" s="896"/>
      <c r="J141" s="832"/>
      <c r="K141" s="899">
        <v>0.64</v>
      </c>
      <c r="L141" s="900">
        <v>2</v>
      </c>
      <c r="M141" s="900">
        <v>21</v>
      </c>
      <c r="N141" s="901">
        <v>7</v>
      </c>
      <c r="O141" s="900" t="s">
        <v>6977</v>
      </c>
      <c r="P141" s="902" t="s">
        <v>7224</v>
      </c>
      <c r="Q141" s="903">
        <f t="shared" si="10"/>
        <v>-1</v>
      </c>
      <c r="R141" s="903">
        <f t="shared" si="10"/>
        <v>-0.64</v>
      </c>
      <c r="S141" s="893" t="str">
        <f t="shared" si="11"/>
        <v/>
      </c>
      <c r="T141" s="893" t="str">
        <f t="shared" si="12"/>
        <v/>
      </c>
      <c r="U141" s="893" t="str">
        <f t="shared" si="13"/>
        <v/>
      </c>
      <c r="V141" s="904" t="str">
        <f t="shared" si="14"/>
        <v/>
      </c>
      <c r="W141" s="834"/>
    </row>
    <row r="142" spans="1:23" ht="14.4" customHeight="1" x14ac:dyDescent="0.3">
      <c r="A142" s="910" t="s">
        <v>7225</v>
      </c>
      <c r="B142" s="847">
        <v>1</v>
      </c>
      <c r="C142" s="848">
        <v>0.31</v>
      </c>
      <c r="D142" s="849">
        <v>2</v>
      </c>
      <c r="E142" s="862"/>
      <c r="F142" s="835"/>
      <c r="G142" s="836"/>
      <c r="H142" s="841"/>
      <c r="I142" s="835"/>
      <c r="J142" s="836"/>
      <c r="K142" s="840">
        <v>0.28000000000000003</v>
      </c>
      <c r="L142" s="841">
        <v>1</v>
      </c>
      <c r="M142" s="841">
        <v>9</v>
      </c>
      <c r="N142" s="842">
        <v>3</v>
      </c>
      <c r="O142" s="841" t="s">
        <v>6977</v>
      </c>
      <c r="P142" s="863" t="s">
        <v>7226</v>
      </c>
      <c r="Q142" s="843">
        <f t="shared" si="10"/>
        <v>-1</v>
      </c>
      <c r="R142" s="843">
        <f t="shared" si="10"/>
        <v>-0.31</v>
      </c>
      <c r="S142" s="859" t="str">
        <f t="shared" si="11"/>
        <v/>
      </c>
      <c r="T142" s="859" t="str">
        <f t="shared" si="12"/>
        <v/>
      </c>
      <c r="U142" s="859" t="str">
        <f t="shared" si="13"/>
        <v/>
      </c>
      <c r="V142" s="864" t="str">
        <f t="shared" si="14"/>
        <v/>
      </c>
      <c r="W142" s="844"/>
    </row>
    <row r="143" spans="1:23" ht="14.4" customHeight="1" x14ac:dyDescent="0.3">
      <c r="A143" s="910" t="s">
        <v>7227</v>
      </c>
      <c r="B143" s="847">
        <v>1</v>
      </c>
      <c r="C143" s="848">
        <v>0.56000000000000005</v>
      </c>
      <c r="D143" s="849">
        <v>2</v>
      </c>
      <c r="E143" s="862"/>
      <c r="F143" s="835"/>
      <c r="G143" s="836"/>
      <c r="H143" s="841"/>
      <c r="I143" s="835"/>
      <c r="J143" s="836"/>
      <c r="K143" s="840">
        <v>0.84</v>
      </c>
      <c r="L143" s="841">
        <v>3</v>
      </c>
      <c r="M143" s="841">
        <v>27</v>
      </c>
      <c r="N143" s="842">
        <v>9</v>
      </c>
      <c r="O143" s="841" t="s">
        <v>6977</v>
      </c>
      <c r="P143" s="863" t="s">
        <v>7228</v>
      </c>
      <c r="Q143" s="843">
        <f t="shared" si="10"/>
        <v>-1</v>
      </c>
      <c r="R143" s="843">
        <f t="shared" si="10"/>
        <v>-0.56000000000000005</v>
      </c>
      <c r="S143" s="859" t="str">
        <f t="shared" si="11"/>
        <v/>
      </c>
      <c r="T143" s="859" t="str">
        <f t="shared" si="12"/>
        <v/>
      </c>
      <c r="U143" s="859" t="str">
        <f t="shared" si="13"/>
        <v/>
      </c>
      <c r="V143" s="864" t="str">
        <f t="shared" si="14"/>
        <v/>
      </c>
      <c r="W143" s="844"/>
    </row>
    <row r="144" spans="1:23" ht="14.4" customHeight="1" x14ac:dyDescent="0.3">
      <c r="A144" s="910" t="s">
        <v>7229</v>
      </c>
      <c r="B144" s="847">
        <v>1</v>
      </c>
      <c r="C144" s="848">
        <v>0.56999999999999995</v>
      </c>
      <c r="D144" s="849">
        <v>2</v>
      </c>
      <c r="E144" s="862"/>
      <c r="F144" s="835"/>
      <c r="G144" s="836"/>
      <c r="H144" s="841"/>
      <c r="I144" s="835"/>
      <c r="J144" s="836"/>
      <c r="K144" s="840">
        <v>0.56999999999999995</v>
      </c>
      <c r="L144" s="841">
        <v>2</v>
      </c>
      <c r="M144" s="841">
        <v>15</v>
      </c>
      <c r="N144" s="842">
        <v>5</v>
      </c>
      <c r="O144" s="841" t="s">
        <v>6977</v>
      </c>
      <c r="P144" s="863" t="s">
        <v>7230</v>
      </c>
      <c r="Q144" s="843">
        <f t="shared" si="10"/>
        <v>-1</v>
      </c>
      <c r="R144" s="843">
        <f t="shared" si="10"/>
        <v>-0.56999999999999995</v>
      </c>
      <c r="S144" s="859" t="str">
        <f t="shared" si="11"/>
        <v/>
      </c>
      <c r="T144" s="859" t="str">
        <f t="shared" si="12"/>
        <v/>
      </c>
      <c r="U144" s="859" t="str">
        <f t="shared" si="13"/>
        <v/>
      </c>
      <c r="V144" s="864" t="str">
        <f t="shared" si="14"/>
        <v/>
      </c>
      <c r="W144" s="844"/>
    </row>
    <row r="145" spans="1:23" ht="14.4" customHeight="1" x14ac:dyDescent="0.3">
      <c r="A145" s="910" t="s">
        <v>7231</v>
      </c>
      <c r="B145" s="859"/>
      <c r="C145" s="860"/>
      <c r="D145" s="861"/>
      <c r="E145" s="862"/>
      <c r="F145" s="835"/>
      <c r="G145" s="836"/>
      <c r="H145" s="837">
        <v>1</v>
      </c>
      <c r="I145" s="838">
        <v>0.64</v>
      </c>
      <c r="J145" s="839">
        <v>2</v>
      </c>
      <c r="K145" s="840">
        <v>0.64</v>
      </c>
      <c r="L145" s="841">
        <v>1</v>
      </c>
      <c r="M145" s="841">
        <v>12</v>
      </c>
      <c r="N145" s="842">
        <v>4</v>
      </c>
      <c r="O145" s="841" t="s">
        <v>6977</v>
      </c>
      <c r="P145" s="863" t="s">
        <v>7232</v>
      </c>
      <c r="Q145" s="843">
        <f t="shared" si="10"/>
        <v>1</v>
      </c>
      <c r="R145" s="843">
        <f t="shared" si="10"/>
        <v>0.64</v>
      </c>
      <c r="S145" s="859">
        <f t="shared" si="11"/>
        <v>4</v>
      </c>
      <c r="T145" s="859">
        <f t="shared" si="12"/>
        <v>2</v>
      </c>
      <c r="U145" s="859">
        <f t="shared" si="13"/>
        <v>-2</v>
      </c>
      <c r="V145" s="864">
        <f t="shared" si="14"/>
        <v>0.5</v>
      </c>
      <c r="W145" s="844"/>
    </row>
    <row r="146" spans="1:23" ht="14.4" customHeight="1" x14ac:dyDescent="0.3">
      <c r="A146" s="910" t="s">
        <v>7233</v>
      </c>
      <c r="B146" s="847">
        <v>2</v>
      </c>
      <c r="C146" s="848">
        <v>1.1599999999999999</v>
      </c>
      <c r="D146" s="849">
        <v>11.5</v>
      </c>
      <c r="E146" s="862"/>
      <c r="F146" s="835"/>
      <c r="G146" s="836"/>
      <c r="H146" s="841"/>
      <c r="I146" s="835"/>
      <c r="J146" s="836"/>
      <c r="K146" s="840">
        <v>0.57999999999999996</v>
      </c>
      <c r="L146" s="841">
        <v>4</v>
      </c>
      <c r="M146" s="841">
        <v>36</v>
      </c>
      <c r="N146" s="842">
        <v>12</v>
      </c>
      <c r="O146" s="841" t="s">
        <v>6977</v>
      </c>
      <c r="P146" s="863" t="s">
        <v>7234</v>
      </c>
      <c r="Q146" s="843">
        <f t="shared" si="10"/>
        <v>-2</v>
      </c>
      <c r="R146" s="843">
        <f t="shared" si="10"/>
        <v>-1.1599999999999999</v>
      </c>
      <c r="S146" s="859" t="str">
        <f t="shared" si="11"/>
        <v/>
      </c>
      <c r="T146" s="859" t="str">
        <f t="shared" si="12"/>
        <v/>
      </c>
      <c r="U146" s="859" t="str">
        <f t="shared" si="13"/>
        <v/>
      </c>
      <c r="V146" s="864" t="str">
        <f t="shared" si="14"/>
        <v/>
      </c>
      <c r="W146" s="844"/>
    </row>
    <row r="147" spans="1:23" ht="14.4" customHeight="1" x14ac:dyDescent="0.3">
      <c r="A147" s="910" t="s">
        <v>7235</v>
      </c>
      <c r="B147" s="859"/>
      <c r="C147" s="860"/>
      <c r="D147" s="861"/>
      <c r="E147" s="862"/>
      <c r="F147" s="835"/>
      <c r="G147" s="836"/>
      <c r="H147" s="837">
        <v>1</v>
      </c>
      <c r="I147" s="838">
        <v>0.27</v>
      </c>
      <c r="J147" s="839">
        <v>3</v>
      </c>
      <c r="K147" s="840">
        <v>1.26</v>
      </c>
      <c r="L147" s="841">
        <v>14</v>
      </c>
      <c r="M147" s="841">
        <v>20</v>
      </c>
      <c r="N147" s="842">
        <v>17</v>
      </c>
      <c r="O147" s="841" t="s">
        <v>6977</v>
      </c>
      <c r="P147" s="863" t="s">
        <v>7236</v>
      </c>
      <c r="Q147" s="843">
        <f t="shared" si="10"/>
        <v>1</v>
      </c>
      <c r="R147" s="843">
        <f t="shared" si="10"/>
        <v>0.27</v>
      </c>
      <c r="S147" s="859">
        <f t="shared" si="11"/>
        <v>17</v>
      </c>
      <c r="T147" s="859">
        <f t="shared" si="12"/>
        <v>3</v>
      </c>
      <c r="U147" s="859">
        <f t="shared" si="13"/>
        <v>-14</v>
      </c>
      <c r="V147" s="864">
        <f t="shared" si="14"/>
        <v>0.17647058823529413</v>
      </c>
      <c r="W147" s="844"/>
    </row>
    <row r="148" spans="1:23" ht="14.4" customHeight="1" x14ac:dyDescent="0.3">
      <c r="A148" s="910" t="s">
        <v>7237</v>
      </c>
      <c r="B148" s="847">
        <v>1</v>
      </c>
      <c r="C148" s="848">
        <v>1.21</v>
      </c>
      <c r="D148" s="849">
        <v>20</v>
      </c>
      <c r="E148" s="862"/>
      <c r="F148" s="835"/>
      <c r="G148" s="836"/>
      <c r="H148" s="841"/>
      <c r="I148" s="835"/>
      <c r="J148" s="836"/>
      <c r="K148" s="840">
        <v>0.79</v>
      </c>
      <c r="L148" s="841">
        <v>5</v>
      </c>
      <c r="M148" s="841">
        <v>13</v>
      </c>
      <c r="N148" s="842">
        <v>11</v>
      </c>
      <c r="O148" s="841" t="s">
        <v>6977</v>
      </c>
      <c r="P148" s="863" t="s">
        <v>7238</v>
      </c>
      <c r="Q148" s="843">
        <f t="shared" si="10"/>
        <v>-1</v>
      </c>
      <c r="R148" s="843">
        <f t="shared" si="10"/>
        <v>-1.21</v>
      </c>
      <c r="S148" s="859" t="str">
        <f t="shared" si="11"/>
        <v/>
      </c>
      <c r="T148" s="859" t="str">
        <f t="shared" si="12"/>
        <v/>
      </c>
      <c r="U148" s="859" t="str">
        <f t="shared" si="13"/>
        <v/>
      </c>
      <c r="V148" s="864" t="str">
        <f t="shared" si="14"/>
        <v/>
      </c>
      <c r="W148" s="844"/>
    </row>
    <row r="149" spans="1:23" ht="14.4" customHeight="1" x14ac:dyDescent="0.3">
      <c r="A149" s="910" t="s">
        <v>7239</v>
      </c>
      <c r="B149" s="859"/>
      <c r="C149" s="860"/>
      <c r="D149" s="861"/>
      <c r="E149" s="862"/>
      <c r="F149" s="835"/>
      <c r="G149" s="836"/>
      <c r="H149" s="837">
        <v>1</v>
      </c>
      <c r="I149" s="838">
        <v>4.79</v>
      </c>
      <c r="J149" s="839">
        <v>10</v>
      </c>
      <c r="K149" s="840">
        <v>4.79</v>
      </c>
      <c r="L149" s="841">
        <v>5</v>
      </c>
      <c r="M149" s="841">
        <v>42</v>
      </c>
      <c r="N149" s="842">
        <v>14</v>
      </c>
      <c r="O149" s="841" t="s">
        <v>6977</v>
      </c>
      <c r="P149" s="863" t="s">
        <v>7240</v>
      </c>
      <c r="Q149" s="843">
        <f t="shared" si="10"/>
        <v>1</v>
      </c>
      <c r="R149" s="843">
        <f t="shared" si="10"/>
        <v>4.79</v>
      </c>
      <c r="S149" s="859">
        <f t="shared" si="11"/>
        <v>14</v>
      </c>
      <c r="T149" s="859">
        <f t="shared" si="12"/>
        <v>10</v>
      </c>
      <c r="U149" s="859">
        <f t="shared" si="13"/>
        <v>-4</v>
      </c>
      <c r="V149" s="864">
        <f t="shared" si="14"/>
        <v>0.7142857142857143</v>
      </c>
      <c r="W149" s="844"/>
    </row>
    <row r="150" spans="1:23" ht="14.4" customHeight="1" x14ac:dyDescent="0.3">
      <c r="A150" s="909" t="s">
        <v>7241</v>
      </c>
      <c r="B150" s="893">
        <v>5</v>
      </c>
      <c r="C150" s="894">
        <v>23.93</v>
      </c>
      <c r="D150" s="858">
        <v>12</v>
      </c>
      <c r="E150" s="895">
        <v>8</v>
      </c>
      <c r="F150" s="896">
        <v>38.29</v>
      </c>
      <c r="G150" s="832">
        <v>8.5</v>
      </c>
      <c r="H150" s="897">
        <v>4</v>
      </c>
      <c r="I150" s="898">
        <v>19.510000000000002</v>
      </c>
      <c r="J150" s="845">
        <v>8.5</v>
      </c>
      <c r="K150" s="899">
        <v>4.79</v>
      </c>
      <c r="L150" s="900">
        <v>5</v>
      </c>
      <c r="M150" s="900">
        <v>42</v>
      </c>
      <c r="N150" s="901">
        <v>14</v>
      </c>
      <c r="O150" s="900" t="s">
        <v>6977</v>
      </c>
      <c r="P150" s="902" t="s">
        <v>7240</v>
      </c>
      <c r="Q150" s="903">
        <f t="shared" si="10"/>
        <v>-1</v>
      </c>
      <c r="R150" s="903">
        <f t="shared" si="10"/>
        <v>-4.4199999999999982</v>
      </c>
      <c r="S150" s="893">
        <f t="shared" si="11"/>
        <v>56</v>
      </c>
      <c r="T150" s="893">
        <f t="shared" si="12"/>
        <v>34</v>
      </c>
      <c r="U150" s="893">
        <f t="shared" si="13"/>
        <v>-22</v>
      </c>
      <c r="V150" s="904">
        <f t="shared" si="14"/>
        <v>0.6071428571428571</v>
      </c>
      <c r="W150" s="834"/>
    </row>
    <row r="151" spans="1:23" ht="14.4" customHeight="1" x14ac:dyDescent="0.3">
      <c r="A151" s="909" t="s">
        <v>7242</v>
      </c>
      <c r="B151" s="893">
        <v>2</v>
      </c>
      <c r="C151" s="894">
        <v>18</v>
      </c>
      <c r="D151" s="858">
        <v>13</v>
      </c>
      <c r="E151" s="895">
        <v>4</v>
      </c>
      <c r="F151" s="896">
        <v>35.78</v>
      </c>
      <c r="G151" s="832">
        <v>26.3</v>
      </c>
      <c r="H151" s="897">
        <v>7</v>
      </c>
      <c r="I151" s="898">
        <v>64.260000000000005</v>
      </c>
      <c r="J151" s="845">
        <v>14.4</v>
      </c>
      <c r="K151" s="899">
        <v>9.14</v>
      </c>
      <c r="L151" s="900">
        <v>7</v>
      </c>
      <c r="M151" s="900">
        <v>66</v>
      </c>
      <c r="N151" s="901">
        <v>22</v>
      </c>
      <c r="O151" s="900" t="s">
        <v>6977</v>
      </c>
      <c r="P151" s="902" t="s">
        <v>7240</v>
      </c>
      <c r="Q151" s="903">
        <f t="shared" si="10"/>
        <v>5</v>
      </c>
      <c r="R151" s="903">
        <f t="shared" si="10"/>
        <v>46.260000000000005</v>
      </c>
      <c r="S151" s="893">
        <f t="shared" si="11"/>
        <v>154</v>
      </c>
      <c r="T151" s="893">
        <f t="shared" si="12"/>
        <v>100.8</v>
      </c>
      <c r="U151" s="893">
        <f t="shared" si="13"/>
        <v>-53.2</v>
      </c>
      <c r="V151" s="904">
        <f t="shared" si="14"/>
        <v>0.65454545454545454</v>
      </c>
      <c r="W151" s="834"/>
    </row>
    <row r="152" spans="1:23" ht="14.4" customHeight="1" x14ac:dyDescent="0.3">
      <c r="A152" s="910" t="s">
        <v>7243</v>
      </c>
      <c r="B152" s="859">
        <v>2</v>
      </c>
      <c r="C152" s="860">
        <v>8.1300000000000008</v>
      </c>
      <c r="D152" s="861">
        <v>7</v>
      </c>
      <c r="E152" s="862">
        <v>3</v>
      </c>
      <c r="F152" s="835">
        <v>13.04</v>
      </c>
      <c r="G152" s="836">
        <v>14.3</v>
      </c>
      <c r="H152" s="837">
        <v>3</v>
      </c>
      <c r="I152" s="838">
        <v>12.2</v>
      </c>
      <c r="J152" s="839">
        <v>8.6999999999999993</v>
      </c>
      <c r="K152" s="840">
        <v>4.07</v>
      </c>
      <c r="L152" s="841">
        <v>5</v>
      </c>
      <c r="M152" s="841">
        <v>45</v>
      </c>
      <c r="N152" s="842">
        <v>15</v>
      </c>
      <c r="O152" s="841" t="s">
        <v>6977</v>
      </c>
      <c r="P152" s="863" t="s">
        <v>7244</v>
      </c>
      <c r="Q152" s="843">
        <f t="shared" si="10"/>
        <v>1</v>
      </c>
      <c r="R152" s="843">
        <f t="shared" si="10"/>
        <v>4.0699999999999985</v>
      </c>
      <c r="S152" s="859">
        <f t="shared" si="11"/>
        <v>45</v>
      </c>
      <c r="T152" s="859">
        <f t="shared" si="12"/>
        <v>26.099999999999998</v>
      </c>
      <c r="U152" s="859">
        <f t="shared" si="13"/>
        <v>-18.900000000000002</v>
      </c>
      <c r="V152" s="864">
        <f t="shared" si="14"/>
        <v>0.57999999999999996</v>
      </c>
      <c r="W152" s="844"/>
    </row>
    <row r="153" spans="1:23" ht="14.4" customHeight="1" x14ac:dyDescent="0.3">
      <c r="A153" s="909" t="s">
        <v>7245</v>
      </c>
      <c r="B153" s="893">
        <v>10</v>
      </c>
      <c r="C153" s="894">
        <v>37.130000000000003</v>
      </c>
      <c r="D153" s="858">
        <v>8</v>
      </c>
      <c r="E153" s="895">
        <v>6</v>
      </c>
      <c r="F153" s="896">
        <v>23.89</v>
      </c>
      <c r="G153" s="832">
        <v>8.5</v>
      </c>
      <c r="H153" s="897">
        <v>10</v>
      </c>
      <c r="I153" s="898">
        <v>41.14</v>
      </c>
      <c r="J153" s="845">
        <v>7.6</v>
      </c>
      <c r="K153" s="899">
        <v>4.07</v>
      </c>
      <c r="L153" s="900">
        <v>5</v>
      </c>
      <c r="M153" s="900">
        <v>45</v>
      </c>
      <c r="N153" s="901">
        <v>15</v>
      </c>
      <c r="O153" s="900" t="s">
        <v>6977</v>
      </c>
      <c r="P153" s="902" t="s">
        <v>7246</v>
      </c>
      <c r="Q153" s="903">
        <f t="shared" si="10"/>
        <v>0</v>
      </c>
      <c r="R153" s="903">
        <f t="shared" si="10"/>
        <v>4.009999999999998</v>
      </c>
      <c r="S153" s="893">
        <f t="shared" si="11"/>
        <v>150</v>
      </c>
      <c r="T153" s="893">
        <f t="shared" si="12"/>
        <v>76</v>
      </c>
      <c r="U153" s="893">
        <f t="shared" si="13"/>
        <v>-74</v>
      </c>
      <c r="V153" s="904">
        <f t="shared" si="14"/>
        <v>0.50666666666666671</v>
      </c>
      <c r="W153" s="834">
        <v>1</v>
      </c>
    </row>
    <row r="154" spans="1:23" ht="14.4" customHeight="1" x14ac:dyDescent="0.3">
      <c r="A154" s="909" t="s">
        <v>7247</v>
      </c>
      <c r="B154" s="893">
        <v>8</v>
      </c>
      <c r="C154" s="894">
        <v>52.81</v>
      </c>
      <c r="D154" s="858">
        <v>11</v>
      </c>
      <c r="E154" s="895">
        <v>3</v>
      </c>
      <c r="F154" s="896">
        <v>19.809999999999999</v>
      </c>
      <c r="G154" s="832">
        <v>8.6999999999999993</v>
      </c>
      <c r="H154" s="897">
        <v>8</v>
      </c>
      <c r="I154" s="898">
        <v>57.69</v>
      </c>
      <c r="J154" s="833">
        <v>17.5</v>
      </c>
      <c r="K154" s="899">
        <v>6.6</v>
      </c>
      <c r="L154" s="900">
        <v>6</v>
      </c>
      <c r="M154" s="900">
        <v>51</v>
      </c>
      <c r="N154" s="901">
        <v>17</v>
      </c>
      <c r="O154" s="900" t="s">
        <v>6977</v>
      </c>
      <c r="P154" s="902" t="s">
        <v>7248</v>
      </c>
      <c r="Q154" s="903">
        <f t="shared" si="10"/>
        <v>0</v>
      </c>
      <c r="R154" s="903">
        <f t="shared" si="10"/>
        <v>4.8799999999999955</v>
      </c>
      <c r="S154" s="893">
        <f t="shared" si="11"/>
        <v>136</v>
      </c>
      <c r="T154" s="893">
        <f t="shared" si="12"/>
        <v>140</v>
      </c>
      <c r="U154" s="893">
        <f t="shared" si="13"/>
        <v>4</v>
      </c>
      <c r="V154" s="904">
        <f t="shared" si="14"/>
        <v>1.0294117647058822</v>
      </c>
      <c r="W154" s="834">
        <v>44</v>
      </c>
    </row>
    <row r="155" spans="1:23" ht="14.4" customHeight="1" x14ac:dyDescent="0.3">
      <c r="A155" s="910" t="s">
        <v>7249</v>
      </c>
      <c r="B155" s="859"/>
      <c r="C155" s="860"/>
      <c r="D155" s="861"/>
      <c r="E155" s="837">
        <v>1</v>
      </c>
      <c r="F155" s="838">
        <v>23.68</v>
      </c>
      <c r="G155" s="839">
        <v>27</v>
      </c>
      <c r="H155" s="841"/>
      <c r="I155" s="835"/>
      <c r="J155" s="836"/>
      <c r="K155" s="840">
        <v>23.68</v>
      </c>
      <c r="L155" s="841">
        <v>11</v>
      </c>
      <c r="M155" s="841">
        <v>87</v>
      </c>
      <c r="N155" s="842">
        <v>29</v>
      </c>
      <c r="O155" s="841" t="s">
        <v>6977</v>
      </c>
      <c r="P155" s="863" t="s">
        <v>7250</v>
      </c>
      <c r="Q155" s="843">
        <f t="shared" si="10"/>
        <v>0</v>
      </c>
      <c r="R155" s="843">
        <f t="shared" si="10"/>
        <v>0</v>
      </c>
      <c r="S155" s="859" t="str">
        <f t="shared" si="11"/>
        <v/>
      </c>
      <c r="T155" s="859" t="str">
        <f t="shared" si="12"/>
        <v/>
      </c>
      <c r="U155" s="859" t="str">
        <f t="shared" si="13"/>
        <v/>
      </c>
      <c r="V155" s="864" t="str">
        <f t="shared" si="14"/>
        <v/>
      </c>
      <c r="W155" s="844"/>
    </row>
    <row r="156" spans="1:23" ht="14.4" customHeight="1" x14ac:dyDescent="0.3">
      <c r="A156" s="909" t="s">
        <v>7251</v>
      </c>
      <c r="B156" s="893"/>
      <c r="C156" s="894"/>
      <c r="D156" s="858"/>
      <c r="E156" s="897">
        <v>1</v>
      </c>
      <c r="F156" s="898">
        <v>23.68</v>
      </c>
      <c r="G156" s="845">
        <v>24</v>
      </c>
      <c r="H156" s="900"/>
      <c r="I156" s="896"/>
      <c r="J156" s="832"/>
      <c r="K156" s="899">
        <v>23.68</v>
      </c>
      <c r="L156" s="900">
        <v>11</v>
      </c>
      <c r="M156" s="900">
        <v>87</v>
      </c>
      <c r="N156" s="901">
        <v>29</v>
      </c>
      <c r="O156" s="900" t="s">
        <v>6977</v>
      </c>
      <c r="P156" s="902" t="s">
        <v>7250</v>
      </c>
      <c r="Q156" s="903">
        <f t="shared" si="10"/>
        <v>0</v>
      </c>
      <c r="R156" s="903">
        <f t="shared" si="10"/>
        <v>0</v>
      </c>
      <c r="S156" s="893" t="str">
        <f t="shared" si="11"/>
        <v/>
      </c>
      <c r="T156" s="893" t="str">
        <f t="shared" si="12"/>
        <v/>
      </c>
      <c r="U156" s="893" t="str">
        <f t="shared" si="13"/>
        <v/>
      </c>
      <c r="V156" s="904" t="str">
        <f t="shared" si="14"/>
        <v/>
      </c>
      <c r="W156" s="834"/>
    </row>
    <row r="157" spans="1:23" ht="14.4" customHeight="1" x14ac:dyDescent="0.3">
      <c r="A157" s="910" t="s">
        <v>7252</v>
      </c>
      <c r="B157" s="847"/>
      <c r="C157" s="848"/>
      <c r="D157" s="849"/>
      <c r="E157" s="862">
        <v>1</v>
      </c>
      <c r="F157" s="835">
        <v>20.11</v>
      </c>
      <c r="G157" s="836">
        <v>35</v>
      </c>
      <c r="H157" s="841">
        <v>1</v>
      </c>
      <c r="I157" s="835">
        <v>16.940000000000001</v>
      </c>
      <c r="J157" s="836">
        <v>20</v>
      </c>
      <c r="K157" s="840">
        <v>16.940000000000001</v>
      </c>
      <c r="L157" s="841">
        <v>5</v>
      </c>
      <c r="M157" s="841">
        <v>72</v>
      </c>
      <c r="N157" s="842">
        <v>24</v>
      </c>
      <c r="O157" s="841" t="s">
        <v>6977</v>
      </c>
      <c r="P157" s="863" t="s">
        <v>7253</v>
      </c>
      <c r="Q157" s="843">
        <f t="shared" si="10"/>
        <v>1</v>
      </c>
      <c r="R157" s="843">
        <f t="shared" si="10"/>
        <v>16.940000000000001</v>
      </c>
      <c r="S157" s="859">
        <f t="shared" si="11"/>
        <v>24</v>
      </c>
      <c r="T157" s="859">
        <f t="shared" si="12"/>
        <v>20</v>
      </c>
      <c r="U157" s="859">
        <f t="shared" si="13"/>
        <v>-4</v>
      </c>
      <c r="V157" s="864">
        <f t="shared" si="14"/>
        <v>0.83333333333333337</v>
      </c>
      <c r="W157" s="844"/>
    </row>
    <row r="158" spans="1:23" ht="14.4" customHeight="1" x14ac:dyDescent="0.3">
      <c r="A158" s="909" t="s">
        <v>7254</v>
      </c>
      <c r="B158" s="905">
        <v>4</v>
      </c>
      <c r="C158" s="906">
        <v>67.040000000000006</v>
      </c>
      <c r="D158" s="850">
        <v>31</v>
      </c>
      <c r="E158" s="895">
        <v>1</v>
      </c>
      <c r="F158" s="896">
        <v>16.940000000000001</v>
      </c>
      <c r="G158" s="832">
        <v>34</v>
      </c>
      <c r="H158" s="900">
        <v>1</v>
      </c>
      <c r="I158" s="896">
        <v>16.940000000000001</v>
      </c>
      <c r="J158" s="832">
        <v>22</v>
      </c>
      <c r="K158" s="899">
        <v>16.940000000000001</v>
      </c>
      <c r="L158" s="900">
        <v>5</v>
      </c>
      <c r="M158" s="900">
        <v>72</v>
      </c>
      <c r="N158" s="901">
        <v>24</v>
      </c>
      <c r="O158" s="900" t="s">
        <v>6977</v>
      </c>
      <c r="P158" s="902" t="s">
        <v>7253</v>
      </c>
      <c r="Q158" s="903">
        <f t="shared" si="10"/>
        <v>-3</v>
      </c>
      <c r="R158" s="903">
        <f t="shared" si="10"/>
        <v>-50.100000000000009</v>
      </c>
      <c r="S158" s="893">
        <f t="shared" si="11"/>
        <v>24</v>
      </c>
      <c r="T158" s="893">
        <f t="shared" si="12"/>
        <v>22</v>
      </c>
      <c r="U158" s="893">
        <f t="shared" si="13"/>
        <v>-2</v>
      </c>
      <c r="V158" s="904">
        <f t="shared" si="14"/>
        <v>0.91666666666666663</v>
      </c>
      <c r="W158" s="834"/>
    </row>
    <row r="159" spans="1:23" ht="14.4" customHeight="1" x14ac:dyDescent="0.3">
      <c r="A159" s="910" t="s">
        <v>7255</v>
      </c>
      <c r="B159" s="847"/>
      <c r="C159" s="848"/>
      <c r="D159" s="849"/>
      <c r="E159" s="862"/>
      <c r="F159" s="835"/>
      <c r="G159" s="836"/>
      <c r="H159" s="841">
        <v>2</v>
      </c>
      <c r="I159" s="835">
        <v>1.86</v>
      </c>
      <c r="J159" s="846">
        <v>8.5</v>
      </c>
      <c r="K159" s="840">
        <v>0.89</v>
      </c>
      <c r="L159" s="841">
        <v>3</v>
      </c>
      <c r="M159" s="841">
        <v>24</v>
      </c>
      <c r="N159" s="842">
        <v>8</v>
      </c>
      <c r="O159" s="841" t="s">
        <v>6977</v>
      </c>
      <c r="P159" s="863" t="s">
        <v>7256</v>
      </c>
      <c r="Q159" s="843">
        <f t="shared" si="10"/>
        <v>2</v>
      </c>
      <c r="R159" s="843">
        <f t="shared" si="10"/>
        <v>1.86</v>
      </c>
      <c r="S159" s="859">
        <f t="shared" si="11"/>
        <v>16</v>
      </c>
      <c r="T159" s="859">
        <f t="shared" si="12"/>
        <v>17</v>
      </c>
      <c r="U159" s="859">
        <f t="shared" si="13"/>
        <v>1</v>
      </c>
      <c r="V159" s="864">
        <f t="shared" si="14"/>
        <v>1.0625</v>
      </c>
      <c r="W159" s="844">
        <v>4</v>
      </c>
    </row>
    <row r="160" spans="1:23" ht="14.4" customHeight="1" x14ac:dyDescent="0.3">
      <c r="A160" s="909" t="s">
        <v>7257</v>
      </c>
      <c r="B160" s="905">
        <v>11</v>
      </c>
      <c r="C160" s="906">
        <v>9.5299999999999994</v>
      </c>
      <c r="D160" s="850">
        <v>4.3</v>
      </c>
      <c r="E160" s="895">
        <v>9</v>
      </c>
      <c r="F160" s="896">
        <v>8.2899999999999991</v>
      </c>
      <c r="G160" s="832">
        <v>6.9</v>
      </c>
      <c r="H160" s="900">
        <v>13</v>
      </c>
      <c r="I160" s="896">
        <v>11.42</v>
      </c>
      <c r="J160" s="832">
        <v>4.7</v>
      </c>
      <c r="K160" s="899">
        <v>0.89</v>
      </c>
      <c r="L160" s="900">
        <v>3</v>
      </c>
      <c r="M160" s="900">
        <v>24</v>
      </c>
      <c r="N160" s="901">
        <v>8</v>
      </c>
      <c r="O160" s="900" t="s">
        <v>6977</v>
      </c>
      <c r="P160" s="902" t="s">
        <v>7256</v>
      </c>
      <c r="Q160" s="903">
        <f t="shared" si="10"/>
        <v>2</v>
      </c>
      <c r="R160" s="903">
        <f t="shared" si="10"/>
        <v>1.8900000000000006</v>
      </c>
      <c r="S160" s="893">
        <f t="shared" si="11"/>
        <v>104</v>
      </c>
      <c r="T160" s="893">
        <f t="shared" si="12"/>
        <v>61.1</v>
      </c>
      <c r="U160" s="893">
        <f t="shared" si="13"/>
        <v>-42.9</v>
      </c>
      <c r="V160" s="904">
        <f t="shared" si="14"/>
        <v>0.58750000000000002</v>
      </c>
      <c r="W160" s="834">
        <v>1</v>
      </c>
    </row>
    <row r="161" spans="1:23" ht="14.4" customHeight="1" x14ac:dyDescent="0.3">
      <c r="A161" s="909" t="s">
        <v>7258</v>
      </c>
      <c r="B161" s="905">
        <v>8</v>
      </c>
      <c r="C161" s="906">
        <v>13.65</v>
      </c>
      <c r="D161" s="850">
        <v>9.8000000000000007</v>
      </c>
      <c r="E161" s="895">
        <v>4</v>
      </c>
      <c r="F161" s="896">
        <v>7.6</v>
      </c>
      <c r="G161" s="832">
        <v>6.8</v>
      </c>
      <c r="H161" s="900">
        <v>3</v>
      </c>
      <c r="I161" s="896">
        <v>4.9000000000000004</v>
      </c>
      <c r="J161" s="832">
        <v>9.6999999999999993</v>
      </c>
      <c r="K161" s="899">
        <v>1.62</v>
      </c>
      <c r="L161" s="900">
        <v>4</v>
      </c>
      <c r="M161" s="900">
        <v>36</v>
      </c>
      <c r="N161" s="901">
        <v>12</v>
      </c>
      <c r="O161" s="900" t="s">
        <v>6977</v>
      </c>
      <c r="P161" s="902" t="s">
        <v>7256</v>
      </c>
      <c r="Q161" s="903">
        <f t="shared" si="10"/>
        <v>-5</v>
      </c>
      <c r="R161" s="903">
        <f t="shared" si="10"/>
        <v>-8.75</v>
      </c>
      <c r="S161" s="893">
        <f t="shared" si="11"/>
        <v>36</v>
      </c>
      <c r="T161" s="893">
        <f t="shared" si="12"/>
        <v>29.099999999999998</v>
      </c>
      <c r="U161" s="893">
        <f t="shared" si="13"/>
        <v>-6.9000000000000021</v>
      </c>
      <c r="V161" s="904">
        <f t="shared" si="14"/>
        <v>0.80833333333333324</v>
      </c>
      <c r="W161" s="834"/>
    </row>
    <row r="162" spans="1:23" ht="14.4" customHeight="1" x14ac:dyDescent="0.3">
      <c r="A162" s="910" t="s">
        <v>7259</v>
      </c>
      <c r="B162" s="859">
        <v>2</v>
      </c>
      <c r="C162" s="860">
        <v>2.64</v>
      </c>
      <c r="D162" s="861">
        <v>4.5</v>
      </c>
      <c r="E162" s="837">
        <v>3</v>
      </c>
      <c r="F162" s="838">
        <v>3.95</v>
      </c>
      <c r="G162" s="839">
        <v>6</v>
      </c>
      <c r="H162" s="841"/>
      <c r="I162" s="835"/>
      <c r="J162" s="836"/>
      <c r="K162" s="840">
        <v>1.32</v>
      </c>
      <c r="L162" s="841">
        <v>4</v>
      </c>
      <c r="M162" s="841">
        <v>33</v>
      </c>
      <c r="N162" s="842">
        <v>11</v>
      </c>
      <c r="O162" s="841" t="s">
        <v>6977</v>
      </c>
      <c r="P162" s="863" t="s">
        <v>7260</v>
      </c>
      <c r="Q162" s="843">
        <f t="shared" si="10"/>
        <v>-2</v>
      </c>
      <c r="R162" s="843">
        <f t="shared" si="10"/>
        <v>-2.64</v>
      </c>
      <c r="S162" s="859" t="str">
        <f t="shared" si="11"/>
        <v/>
      </c>
      <c r="T162" s="859" t="str">
        <f t="shared" si="12"/>
        <v/>
      </c>
      <c r="U162" s="859" t="str">
        <f t="shared" si="13"/>
        <v/>
      </c>
      <c r="V162" s="864" t="str">
        <f t="shared" si="14"/>
        <v/>
      </c>
      <c r="W162" s="844"/>
    </row>
    <row r="163" spans="1:23" ht="14.4" customHeight="1" x14ac:dyDescent="0.3">
      <c r="A163" s="909" t="s">
        <v>7261</v>
      </c>
      <c r="B163" s="893">
        <v>1</v>
      </c>
      <c r="C163" s="894">
        <v>1.32</v>
      </c>
      <c r="D163" s="858">
        <v>16</v>
      </c>
      <c r="E163" s="897"/>
      <c r="F163" s="898"/>
      <c r="G163" s="845"/>
      <c r="H163" s="900"/>
      <c r="I163" s="896"/>
      <c r="J163" s="832"/>
      <c r="K163" s="899">
        <v>1.32</v>
      </c>
      <c r="L163" s="900">
        <v>4</v>
      </c>
      <c r="M163" s="900">
        <v>33</v>
      </c>
      <c r="N163" s="901">
        <v>11</v>
      </c>
      <c r="O163" s="900" t="s">
        <v>6977</v>
      </c>
      <c r="P163" s="902" t="s">
        <v>7262</v>
      </c>
      <c r="Q163" s="903">
        <f t="shared" si="10"/>
        <v>-1</v>
      </c>
      <c r="R163" s="903">
        <f t="shared" si="10"/>
        <v>-1.32</v>
      </c>
      <c r="S163" s="893" t="str">
        <f t="shared" si="11"/>
        <v/>
      </c>
      <c r="T163" s="893" t="str">
        <f t="shared" si="12"/>
        <v/>
      </c>
      <c r="U163" s="893" t="str">
        <f t="shared" si="13"/>
        <v/>
      </c>
      <c r="V163" s="904" t="str">
        <f t="shared" si="14"/>
        <v/>
      </c>
      <c r="W163" s="834"/>
    </row>
    <row r="164" spans="1:23" ht="14.4" customHeight="1" x14ac:dyDescent="0.3">
      <c r="A164" s="910" t="s">
        <v>7263</v>
      </c>
      <c r="B164" s="847">
        <v>1</v>
      </c>
      <c r="C164" s="848">
        <v>15.45</v>
      </c>
      <c r="D164" s="849">
        <v>25</v>
      </c>
      <c r="E164" s="862"/>
      <c r="F164" s="835"/>
      <c r="G164" s="836"/>
      <c r="H164" s="841"/>
      <c r="I164" s="835"/>
      <c r="J164" s="836"/>
      <c r="K164" s="840">
        <v>15.45</v>
      </c>
      <c r="L164" s="841">
        <v>11</v>
      </c>
      <c r="M164" s="841">
        <v>75</v>
      </c>
      <c r="N164" s="842">
        <v>25</v>
      </c>
      <c r="O164" s="841" t="s">
        <v>6977</v>
      </c>
      <c r="P164" s="863" t="s">
        <v>7250</v>
      </c>
      <c r="Q164" s="843">
        <f t="shared" si="10"/>
        <v>-1</v>
      </c>
      <c r="R164" s="843">
        <f t="shared" si="10"/>
        <v>-15.45</v>
      </c>
      <c r="S164" s="859" t="str">
        <f t="shared" si="11"/>
        <v/>
      </c>
      <c r="T164" s="859" t="str">
        <f t="shared" si="12"/>
        <v/>
      </c>
      <c r="U164" s="859" t="str">
        <f t="shared" si="13"/>
        <v/>
      </c>
      <c r="V164" s="864" t="str">
        <f t="shared" si="14"/>
        <v/>
      </c>
      <c r="W164" s="844"/>
    </row>
    <row r="165" spans="1:23" ht="14.4" customHeight="1" x14ac:dyDescent="0.3">
      <c r="A165" s="910" t="s">
        <v>7264</v>
      </c>
      <c r="B165" s="847">
        <v>1</v>
      </c>
      <c r="C165" s="848">
        <v>11.55</v>
      </c>
      <c r="D165" s="849">
        <v>30</v>
      </c>
      <c r="E165" s="862"/>
      <c r="F165" s="835"/>
      <c r="G165" s="836"/>
      <c r="H165" s="841"/>
      <c r="I165" s="835"/>
      <c r="J165" s="836"/>
      <c r="K165" s="840">
        <v>9.25</v>
      </c>
      <c r="L165" s="841">
        <v>5</v>
      </c>
      <c r="M165" s="841">
        <v>48</v>
      </c>
      <c r="N165" s="842">
        <v>16</v>
      </c>
      <c r="O165" s="841" t="s">
        <v>6977</v>
      </c>
      <c r="P165" s="863" t="s">
        <v>7253</v>
      </c>
      <c r="Q165" s="843">
        <f t="shared" si="10"/>
        <v>-1</v>
      </c>
      <c r="R165" s="843">
        <f t="shared" si="10"/>
        <v>-11.55</v>
      </c>
      <c r="S165" s="859" t="str">
        <f t="shared" si="11"/>
        <v/>
      </c>
      <c r="T165" s="859" t="str">
        <f t="shared" si="12"/>
        <v/>
      </c>
      <c r="U165" s="859" t="str">
        <f t="shared" si="13"/>
        <v/>
      </c>
      <c r="V165" s="864" t="str">
        <f t="shared" si="14"/>
        <v/>
      </c>
      <c r="W165" s="844"/>
    </row>
    <row r="166" spans="1:23" ht="14.4" customHeight="1" x14ac:dyDescent="0.3">
      <c r="A166" s="909" t="s">
        <v>7265</v>
      </c>
      <c r="B166" s="905">
        <v>2</v>
      </c>
      <c r="C166" s="906">
        <v>18.5</v>
      </c>
      <c r="D166" s="850">
        <v>14.5</v>
      </c>
      <c r="E166" s="895"/>
      <c r="F166" s="896"/>
      <c r="G166" s="832"/>
      <c r="H166" s="900"/>
      <c r="I166" s="896"/>
      <c r="J166" s="832"/>
      <c r="K166" s="899">
        <v>9.25</v>
      </c>
      <c r="L166" s="900">
        <v>5</v>
      </c>
      <c r="M166" s="900">
        <v>48</v>
      </c>
      <c r="N166" s="901">
        <v>16</v>
      </c>
      <c r="O166" s="900" t="s">
        <v>6977</v>
      </c>
      <c r="P166" s="902" t="s">
        <v>7253</v>
      </c>
      <c r="Q166" s="903">
        <f t="shared" si="10"/>
        <v>-2</v>
      </c>
      <c r="R166" s="903">
        <f t="shared" si="10"/>
        <v>-18.5</v>
      </c>
      <c r="S166" s="893" t="str">
        <f t="shared" si="11"/>
        <v/>
      </c>
      <c r="T166" s="893" t="str">
        <f t="shared" si="12"/>
        <v/>
      </c>
      <c r="U166" s="893" t="str">
        <f t="shared" si="13"/>
        <v/>
      </c>
      <c r="V166" s="904" t="str">
        <f t="shared" si="14"/>
        <v/>
      </c>
      <c r="W166" s="834"/>
    </row>
    <row r="167" spans="1:23" ht="14.4" customHeight="1" x14ac:dyDescent="0.3">
      <c r="A167" s="910" t="s">
        <v>7266</v>
      </c>
      <c r="B167" s="847">
        <v>3</v>
      </c>
      <c r="C167" s="848">
        <v>3.15</v>
      </c>
      <c r="D167" s="849">
        <v>4.3</v>
      </c>
      <c r="E167" s="862">
        <v>2</v>
      </c>
      <c r="F167" s="835">
        <v>2.0099999999999998</v>
      </c>
      <c r="G167" s="836">
        <v>5</v>
      </c>
      <c r="H167" s="841">
        <v>1</v>
      </c>
      <c r="I167" s="835">
        <v>1</v>
      </c>
      <c r="J167" s="836">
        <v>2</v>
      </c>
      <c r="K167" s="840">
        <v>1</v>
      </c>
      <c r="L167" s="841">
        <v>2</v>
      </c>
      <c r="M167" s="841">
        <v>18</v>
      </c>
      <c r="N167" s="842">
        <v>6</v>
      </c>
      <c r="O167" s="841" t="s">
        <v>6977</v>
      </c>
      <c r="P167" s="863" t="s">
        <v>7267</v>
      </c>
      <c r="Q167" s="843">
        <f t="shared" si="10"/>
        <v>-2</v>
      </c>
      <c r="R167" s="843">
        <f t="shared" si="10"/>
        <v>-2.15</v>
      </c>
      <c r="S167" s="859">
        <f t="shared" si="11"/>
        <v>6</v>
      </c>
      <c r="T167" s="859">
        <f t="shared" si="12"/>
        <v>2</v>
      </c>
      <c r="U167" s="859">
        <f t="shared" si="13"/>
        <v>-4</v>
      </c>
      <c r="V167" s="864">
        <f t="shared" si="14"/>
        <v>0.33333333333333331</v>
      </c>
      <c r="W167" s="844"/>
    </row>
    <row r="168" spans="1:23" ht="14.4" customHeight="1" x14ac:dyDescent="0.3">
      <c r="A168" s="909" t="s">
        <v>7268</v>
      </c>
      <c r="B168" s="905">
        <v>2</v>
      </c>
      <c r="C168" s="906">
        <v>4.51</v>
      </c>
      <c r="D168" s="850">
        <v>6</v>
      </c>
      <c r="E168" s="895">
        <v>2</v>
      </c>
      <c r="F168" s="896">
        <v>4.51</v>
      </c>
      <c r="G168" s="832">
        <v>14.5</v>
      </c>
      <c r="H168" s="900">
        <v>3</v>
      </c>
      <c r="I168" s="896">
        <v>6.77</v>
      </c>
      <c r="J168" s="832">
        <v>9.6999999999999993</v>
      </c>
      <c r="K168" s="899">
        <v>2.2599999999999998</v>
      </c>
      <c r="L168" s="900">
        <v>4</v>
      </c>
      <c r="M168" s="900">
        <v>39</v>
      </c>
      <c r="N168" s="901">
        <v>13</v>
      </c>
      <c r="O168" s="900" t="s">
        <v>6977</v>
      </c>
      <c r="P168" s="902" t="s">
        <v>7269</v>
      </c>
      <c r="Q168" s="903">
        <f t="shared" si="10"/>
        <v>1</v>
      </c>
      <c r="R168" s="903">
        <f t="shared" si="10"/>
        <v>2.2599999999999998</v>
      </c>
      <c r="S168" s="893">
        <f t="shared" si="11"/>
        <v>39</v>
      </c>
      <c r="T168" s="893">
        <f t="shared" si="12"/>
        <v>29.099999999999998</v>
      </c>
      <c r="U168" s="893">
        <f t="shared" si="13"/>
        <v>-9.9000000000000021</v>
      </c>
      <c r="V168" s="904">
        <f t="shared" si="14"/>
        <v>0.74615384615384606</v>
      </c>
      <c r="W168" s="834">
        <v>6</v>
      </c>
    </row>
    <row r="169" spans="1:23" ht="14.4" customHeight="1" x14ac:dyDescent="0.3">
      <c r="A169" s="909" t="s">
        <v>7270</v>
      </c>
      <c r="B169" s="905">
        <v>1</v>
      </c>
      <c r="C169" s="906">
        <v>4.42</v>
      </c>
      <c r="D169" s="850">
        <v>7</v>
      </c>
      <c r="E169" s="895"/>
      <c r="F169" s="896"/>
      <c r="G169" s="832"/>
      <c r="H169" s="900">
        <v>1</v>
      </c>
      <c r="I169" s="896">
        <v>3.78</v>
      </c>
      <c r="J169" s="832">
        <v>5</v>
      </c>
      <c r="K169" s="899">
        <v>4.42</v>
      </c>
      <c r="L169" s="900">
        <v>6</v>
      </c>
      <c r="M169" s="900">
        <v>57</v>
      </c>
      <c r="N169" s="901">
        <v>19</v>
      </c>
      <c r="O169" s="900" t="s">
        <v>6977</v>
      </c>
      <c r="P169" s="902" t="s">
        <v>7271</v>
      </c>
      <c r="Q169" s="903">
        <f t="shared" si="10"/>
        <v>0</v>
      </c>
      <c r="R169" s="903">
        <f t="shared" si="10"/>
        <v>-0.64000000000000012</v>
      </c>
      <c r="S169" s="893">
        <f t="shared" si="11"/>
        <v>19</v>
      </c>
      <c r="T169" s="893">
        <f t="shared" si="12"/>
        <v>5</v>
      </c>
      <c r="U169" s="893">
        <f t="shared" si="13"/>
        <v>-14</v>
      </c>
      <c r="V169" s="904">
        <f t="shared" si="14"/>
        <v>0.26315789473684209</v>
      </c>
      <c r="W169" s="834"/>
    </row>
    <row r="170" spans="1:23" ht="14.4" customHeight="1" x14ac:dyDescent="0.3">
      <c r="A170" s="910" t="s">
        <v>7272</v>
      </c>
      <c r="B170" s="847">
        <v>2</v>
      </c>
      <c r="C170" s="848">
        <v>2.4700000000000002</v>
      </c>
      <c r="D170" s="849">
        <v>6.5</v>
      </c>
      <c r="E170" s="862">
        <v>1</v>
      </c>
      <c r="F170" s="835">
        <v>0.68</v>
      </c>
      <c r="G170" s="836">
        <v>3</v>
      </c>
      <c r="H170" s="841"/>
      <c r="I170" s="835"/>
      <c r="J170" s="836"/>
      <c r="K170" s="840">
        <v>0.68</v>
      </c>
      <c r="L170" s="841">
        <v>2</v>
      </c>
      <c r="M170" s="841">
        <v>15</v>
      </c>
      <c r="N170" s="842">
        <v>5</v>
      </c>
      <c r="O170" s="841" t="s">
        <v>6977</v>
      </c>
      <c r="P170" s="863" t="s">
        <v>7273</v>
      </c>
      <c r="Q170" s="843">
        <f t="shared" si="10"/>
        <v>-2</v>
      </c>
      <c r="R170" s="843">
        <f t="shared" si="10"/>
        <v>-2.4700000000000002</v>
      </c>
      <c r="S170" s="859" t="str">
        <f t="shared" si="11"/>
        <v/>
      </c>
      <c r="T170" s="859" t="str">
        <f t="shared" si="12"/>
        <v/>
      </c>
      <c r="U170" s="859" t="str">
        <f t="shared" si="13"/>
        <v/>
      </c>
      <c r="V170" s="864" t="str">
        <f t="shared" si="14"/>
        <v/>
      </c>
      <c r="W170" s="844"/>
    </row>
    <row r="171" spans="1:23" ht="14.4" customHeight="1" thickBot="1" x14ac:dyDescent="0.35">
      <c r="A171" s="911" t="s">
        <v>7274</v>
      </c>
      <c r="B171" s="912">
        <v>1</v>
      </c>
      <c r="C171" s="913">
        <v>1.1499999999999999</v>
      </c>
      <c r="D171" s="914">
        <v>5</v>
      </c>
      <c r="E171" s="915"/>
      <c r="F171" s="916"/>
      <c r="G171" s="917"/>
      <c r="H171" s="918">
        <v>1</v>
      </c>
      <c r="I171" s="916">
        <v>1.1499999999999999</v>
      </c>
      <c r="J171" s="917">
        <v>3</v>
      </c>
      <c r="K171" s="919">
        <v>1.1499999999999999</v>
      </c>
      <c r="L171" s="918">
        <v>3</v>
      </c>
      <c r="M171" s="918">
        <v>27</v>
      </c>
      <c r="N171" s="920">
        <v>9</v>
      </c>
      <c r="O171" s="918" t="s">
        <v>6977</v>
      </c>
      <c r="P171" s="921" t="s">
        <v>7273</v>
      </c>
      <c r="Q171" s="922">
        <f t="shared" si="10"/>
        <v>0</v>
      </c>
      <c r="R171" s="922">
        <f t="shared" si="10"/>
        <v>0</v>
      </c>
      <c r="S171" s="923">
        <f t="shared" si="11"/>
        <v>9</v>
      </c>
      <c r="T171" s="923">
        <f t="shared" si="12"/>
        <v>3</v>
      </c>
      <c r="U171" s="923">
        <f t="shared" si="13"/>
        <v>-6</v>
      </c>
      <c r="V171" s="924">
        <f t="shared" si="14"/>
        <v>0.33333333333333331</v>
      </c>
      <c r="W171" s="925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72:Q1048576">
    <cfRule type="cellIs" dxfId="12" priority="9" stopIfTrue="1" operator="lessThan">
      <formula>0</formula>
    </cfRule>
  </conditionalFormatting>
  <conditionalFormatting sqref="U172:U1048576">
    <cfRule type="cellIs" dxfId="11" priority="8" stopIfTrue="1" operator="greaterThan">
      <formula>0</formula>
    </cfRule>
  </conditionalFormatting>
  <conditionalFormatting sqref="V172:V1048576">
    <cfRule type="cellIs" dxfId="10" priority="7" stopIfTrue="1" operator="greaterThan">
      <formula>1</formula>
    </cfRule>
  </conditionalFormatting>
  <conditionalFormatting sqref="V172:V1048576">
    <cfRule type="cellIs" dxfId="9" priority="4" stopIfTrue="1" operator="greaterThan">
      <formula>1</formula>
    </cfRule>
  </conditionalFormatting>
  <conditionalFormatting sqref="U172:U1048576">
    <cfRule type="cellIs" dxfId="8" priority="5" stopIfTrue="1" operator="greaterThan">
      <formula>0</formula>
    </cfRule>
  </conditionalFormatting>
  <conditionalFormatting sqref="Q172:Q1048576">
    <cfRule type="cellIs" dxfId="7" priority="6" stopIfTrue="1" operator="lessThan">
      <formula>0</formula>
    </cfRule>
  </conditionalFormatting>
  <conditionalFormatting sqref="V5:V171">
    <cfRule type="cellIs" dxfId="6" priority="1" stopIfTrue="1" operator="greaterThan">
      <formula>1</formula>
    </cfRule>
  </conditionalFormatting>
  <conditionalFormatting sqref="U5:U171">
    <cfRule type="cellIs" dxfId="5" priority="2" stopIfTrue="1" operator="greaterThan">
      <formula>0</formula>
    </cfRule>
  </conditionalFormatting>
  <conditionalFormatting sqref="Q5:Q17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312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3588331</v>
      </c>
      <c r="C3" s="351">
        <f t="shared" ref="C3:L3" si="0">SUBTOTAL(9,C6:C1048576)</f>
        <v>8</v>
      </c>
      <c r="D3" s="351">
        <f t="shared" si="0"/>
        <v>3156528</v>
      </c>
      <c r="E3" s="351">
        <f t="shared" si="0"/>
        <v>6.0060881077680985</v>
      </c>
      <c r="F3" s="351">
        <f t="shared" si="0"/>
        <v>3234746</v>
      </c>
      <c r="G3" s="354">
        <f>IF(B3&lt;&gt;0,F3/B3,"")</f>
        <v>0.90146254623667665</v>
      </c>
      <c r="H3" s="350">
        <f t="shared" si="0"/>
        <v>391623.24999999988</v>
      </c>
      <c r="I3" s="351">
        <f t="shared" si="0"/>
        <v>3</v>
      </c>
      <c r="J3" s="351">
        <f t="shared" si="0"/>
        <v>149887.02000000002</v>
      </c>
      <c r="K3" s="351">
        <f t="shared" si="0"/>
        <v>0.91383613330953128</v>
      </c>
      <c r="L3" s="351">
        <f t="shared" si="0"/>
        <v>180529.84</v>
      </c>
      <c r="M3" s="352">
        <f>IF(H3&lt;&gt;0,L3/H3,"")</f>
        <v>0.46097835100444123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26"/>
      <c r="B5" s="927">
        <v>2014</v>
      </c>
      <c r="C5" s="928"/>
      <c r="D5" s="928">
        <v>2015</v>
      </c>
      <c r="E5" s="928"/>
      <c r="F5" s="928">
        <v>2016</v>
      </c>
      <c r="G5" s="796" t="s">
        <v>2</v>
      </c>
      <c r="H5" s="927">
        <v>2014</v>
      </c>
      <c r="I5" s="928"/>
      <c r="J5" s="928">
        <v>2015</v>
      </c>
      <c r="K5" s="928"/>
      <c r="L5" s="928">
        <v>2016</v>
      </c>
      <c r="M5" s="796" t="s">
        <v>2</v>
      </c>
    </row>
    <row r="6" spans="1:13" ht="14.4" customHeight="1" x14ac:dyDescent="0.3">
      <c r="A6" s="754" t="s">
        <v>5700</v>
      </c>
      <c r="B6" s="797">
        <v>557</v>
      </c>
      <c r="C6" s="740">
        <v>1</v>
      </c>
      <c r="D6" s="797"/>
      <c r="E6" s="740"/>
      <c r="F6" s="797"/>
      <c r="G6" s="745"/>
      <c r="H6" s="797">
        <v>546.08000000000004</v>
      </c>
      <c r="I6" s="740">
        <v>1</v>
      </c>
      <c r="J6" s="797"/>
      <c r="K6" s="740"/>
      <c r="L6" s="797"/>
      <c r="M6" s="235"/>
    </row>
    <row r="7" spans="1:13" ht="14.4" customHeight="1" x14ac:dyDescent="0.3">
      <c r="A7" s="939" t="s">
        <v>5703</v>
      </c>
      <c r="B7" s="930"/>
      <c r="C7" s="931"/>
      <c r="D7" s="930">
        <v>4410</v>
      </c>
      <c r="E7" s="931"/>
      <c r="F7" s="930"/>
      <c r="G7" s="932"/>
      <c r="H7" s="930"/>
      <c r="I7" s="931"/>
      <c r="J7" s="930"/>
      <c r="K7" s="931"/>
      <c r="L7" s="930"/>
      <c r="M7" s="933"/>
    </row>
    <row r="8" spans="1:13" ht="14.4" customHeight="1" x14ac:dyDescent="0.3">
      <c r="A8" s="939" t="s">
        <v>7276</v>
      </c>
      <c r="B8" s="930">
        <v>53409</v>
      </c>
      <c r="C8" s="931">
        <v>1</v>
      </c>
      <c r="D8" s="930">
        <v>32700</v>
      </c>
      <c r="E8" s="931">
        <v>0.61225636128742345</v>
      </c>
      <c r="F8" s="930">
        <v>23758</v>
      </c>
      <c r="G8" s="932">
        <v>0.4448313954576944</v>
      </c>
      <c r="H8" s="930">
        <v>71496.94</v>
      </c>
      <c r="I8" s="931">
        <v>1</v>
      </c>
      <c r="J8" s="930">
        <v>40969.25</v>
      </c>
      <c r="K8" s="931">
        <v>0.57302102719361137</v>
      </c>
      <c r="L8" s="930">
        <v>23532.769999999997</v>
      </c>
      <c r="M8" s="933">
        <v>0.32914373678090275</v>
      </c>
    </row>
    <row r="9" spans="1:13" ht="14.4" customHeight="1" x14ac:dyDescent="0.3">
      <c r="A9" s="939" t="s">
        <v>5710</v>
      </c>
      <c r="B9" s="930">
        <v>219866</v>
      </c>
      <c r="C9" s="931">
        <v>1</v>
      </c>
      <c r="D9" s="930">
        <v>182486</v>
      </c>
      <c r="E9" s="931">
        <v>0.82998735593497863</v>
      </c>
      <c r="F9" s="930">
        <v>131535</v>
      </c>
      <c r="G9" s="932">
        <v>0.59825075273120898</v>
      </c>
      <c r="H9" s="930"/>
      <c r="I9" s="931"/>
      <c r="J9" s="930"/>
      <c r="K9" s="931"/>
      <c r="L9" s="930"/>
      <c r="M9" s="933"/>
    </row>
    <row r="10" spans="1:13" ht="14.4" customHeight="1" x14ac:dyDescent="0.3">
      <c r="A10" s="939" t="s">
        <v>7277</v>
      </c>
      <c r="B10" s="930">
        <v>529133</v>
      </c>
      <c r="C10" s="931">
        <v>1</v>
      </c>
      <c r="D10" s="930">
        <v>484214</v>
      </c>
      <c r="E10" s="931">
        <v>0.91510829980364106</v>
      </c>
      <c r="F10" s="930">
        <v>414883</v>
      </c>
      <c r="G10" s="932">
        <v>0.78408075096431329</v>
      </c>
      <c r="H10" s="930"/>
      <c r="I10" s="931"/>
      <c r="J10" s="930"/>
      <c r="K10" s="931"/>
      <c r="L10" s="930"/>
      <c r="M10" s="933"/>
    </row>
    <row r="11" spans="1:13" ht="14.4" customHeight="1" x14ac:dyDescent="0.3">
      <c r="A11" s="939" t="s">
        <v>7278</v>
      </c>
      <c r="B11" s="930">
        <v>2325237</v>
      </c>
      <c r="C11" s="931">
        <v>1</v>
      </c>
      <c r="D11" s="930">
        <v>2031737</v>
      </c>
      <c r="E11" s="931">
        <v>0.87377630753338265</v>
      </c>
      <c r="F11" s="930">
        <v>2259865</v>
      </c>
      <c r="G11" s="932">
        <v>0.97188587657946268</v>
      </c>
      <c r="H11" s="930">
        <v>319580.22999999986</v>
      </c>
      <c r="I11" s="931">
        <v>1</v>
      </c>
      <c r="J11" s="930">
        <v>108917.77000000003</v>
      </c>
      <c r="K11" s="931">
        <v>0.34081510611591986</v>
      </c>
      <c r="L11" s="930">
        <v>156997.07</v>
      </c>
      <c r="M11" s="933">
        <v>0.49126026976074233</v>
      </c>
    </row>
    <row r="12" spans="1:13" ht="14.4" customHeight="1" x14ac:dyDescent="0.3">
      <c r="A12" s="939" t="s">
        <v>7279</v>
      </c>
      <c r="B12" s="930">
        <v>288906</v>
      </c>
      <c r="C12" s="931">
        <v>1</v>
      </c>
      <c r="D12" s="930">
        <v>235638</v>
      </c>
      <c r="E12" s="931">
        <v>0.81562169009989405</v>
      </c>
      <c r="F12" s="930">
        <v>225393</v>
      </c>
      <c r="G12" s="932">
        <v>0.78016032896513055</v>
      </c>
      <c r="H12" s="930"/>
      <c r="I12" s="931"/>
      <c r="J12" s="930"/>
      <c r="K12" s="931"/>
      <c r="L12" s="930"/>
      <c r="M12" s="933"/>
    </row>
    <row r="13" spans="1:13" ht="14.4" customHeight="1" x14ac:dyDescent="0.3">
      <c r="A13" s="939" t="s">
        <v>7280</v>
      </c>
      <c r="B13" s="930">
        <v>29625</v>
      </c>
      <c r="C13" s="931">
        <v>1</v>
      </c>
      <c r="D13" s="930">
        <v>24962</v>
      </c>
      <c r="E13" s="931">
        <v>0.84259915611814351</v>
      </c>
      <c r="F13" s="930">
        <v>24473</v>
      </c>
      <c r="G13" s="932">
        <v>0.82609282700421938</v>
      </c>
      <c r="H13" s="930"/>
      <c r="I13" s="931"/>
      <c r="J13" s="930"/>
      <c r="K13" s="931"/>
      <c r="L13" s="930"/>
      <c r="M13" s="933"/>
    </row>
    <row r="14" spans="1:13" ht="14.4" customHeight="1" x14ac:dyDescent="0.3">
      <c r="A14" s="939" t="s">
        <v>7281</v>
      </c>
      <c r="B14" s="930">
        <v>141598</v>
      </c>
      <c r="C14" s="931">
        <v>1</v>
      </c>
      <c r="D14" s="930">
        <v>158128</v>
      </c>
      <c r="E14" s="931">
        <v>1.1167389369906355</v>
      </c>
      <c r="F14" s="930">
        <v>149084</v>
      </c>
      <c r="G14" s="932">
        <v>1.0528679783612762</v>
      </c>
      <c r="H14" s="930"/>
      <c r="I14" s="931"/>
      <c r="J14" s="930"/>
      <c r="K14" s="931"/>
      <c r="L14" s="930"/>
      <c r="M14" s="933"/>
    </row>
    <row r="15" spans="1:13" ht="14.4" customHeight="1" thickBot="1" x14ac:dyDescent="0.35">
      <c r="A15" s="940" t="s">
        <v>7282</v>
      </c>
      <c r="B15" s="935"/>
      <c r="C15" s="936"/>
      <c r="D15" s="935">
        <v>2253</v>
      </c>
      <c r="E15" s="936"/>
      <c r="F15" s="935">
        <v>5755</v>
      </c>
      <c r="G15" s="937"/>
      <c r="H15" s="935"/>
      <c r="I15" s="936"/>
      <c r="J15" s="935"/>
      <c r="K15" s="936"/>
      <c r="L15" s="935"/>
      <c r="M15" s="93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6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7792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312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25716.44</v>
      </c>
      <c r="G3" s="215">
        <f t="shared" si="0"/>
        <v>3979954.25</v>
      </c>
      <c r="H3" s="216"/>
      <c r="I3" s="216"/>
      <c r="J3" s="211">
        <f t="shared" si="0"/>
        <v>21094.29</v>
      </c>
      <c r="K3" s="215">
        <f t="shared" si="0"/>
        <v>3306415.02</v>
      </c>
      <c r="L3" s="216"/>
      <c r="M3" s="216"/>
      <c r="N3" s="211">
        <f t="shared" si="0"/>
        <v>19998.78</v>
      </c>
      <c r="O3" s="215">
        <f t="shared" si="0"/>
        <v>3415275.84</v>
      </c>
      <c r="P3" s="181">
        <f>IF(G3=0,"",O3/G3)</f>
        <v>0.85811937159830409</v>
      </c>
      <c r="Q3" s="213">
        <f>IF(N3=0,"",O3/N3)</f>
        <v>170.77420922676282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5761</v>
      </c>
      <c r="B6" s="740" t="s">
        <v>7283</v>
      </c>
      <c r="C6" s="740" t="s">
        <v>5520</v>
      </c>
      <c r="D6" s="740" t="s">
        <v>7284</v>
      </c>
      <c r="E6" s="740" t="s">
        <v>7285</v>
      </c>
      <c r="F6" s="229">
        <v>0.1</v>
      </c>
      <c r="G6" s="229">
        <v>546.08000000000004</v>
      </c>
      <c r="H6" s="229">
        <v>1</v>
      </c>
      <c r="I6" s="229">
        <v>5460.8</v>
      </c>
      <c r="J6" s="229"/>
      <c r="K6" s="229"/>
      <c r="L6" s="229"/>
      <c r="M6" s="229"/>
      <c r="N6" s="229"/>
      <c r="O6" s="229"/>
      <c r="P6" s="745"/>
      <c r="Q6" s="753"/>
    </row>
    <row r="7" spans="1:17" ht="14.4" customHeight="1" x14ac:dyDescent="0.3">
      <c r="A7" s="929" t="s">
        <v>5761</v>
      </c>
      <c r="B7" s="931" t="s">
        <v>7283</v>
      </c>
      <c r="C7" s="931" t="s">
        <v>5547</v>
      </c>
      <c r="D7" s="931" t="s">
        <v>7286</v>
      </c>
      <c r="E7" s="931" t="s">
        <v>7287</v>
      </c>
      <c r="F7" s="941">
        <v>1</v>
      </c>
      <c r="G7" s="941">
        <v>557</v>
      </c>
      <c r="H7" s="941">
        <v>1</v>
      </c>
      <c r="I7" s="941">
        <v>557</v>
      </c>
      <c r="J7" s="941"/>
      <c r="K7" s="941"/>
      <c r="L7" s="941"/>
      <c r="M7" s="941"/>
      <c r="N7" s="941"/>
      <c r="O7" s="941"/>
      <c r="P7" s="932"/>
      <c r="Q7" s="942"/>
    </row>
    <row r="8" spans="1:17" ht="14.4" customHeight="1" x14ac:dyDescent="0.3">
      <c r="A8" s="929" t="s">
        <v>5764</v>
      </c>
      <c r="B8" s="931" t="s">
        <v>7288</v>
      </c>
      <c r="C8" s="931" t="s">
        <v>5547</v>
      </c>
      <c r="D8" s="931" t="s">
        <v>7289</v>
      </c>
      <c r="E8" s="931" t="s">
        <v>7290</v>
      </c>
      <c r="F8" s="941"/>
      <c r="G8" s="941"/>
      <c r="H8" s="941"/>
      <c r="I8" s="941"/>
      <c r="J8" s="941">
        <v>6</v>
      </c>
      <c r="K8" s="941">
        <v>2778</v>
      </c>
      <c r="L8" s="941"/>
      <c r="M8" s="941">
        <v>463</v>
      </c>
      <c r="N8" s="941"/>
      <c r="O8" s="941"/>
      <c r="P8" s="932"/>
      <c r="Q8" s="942"/>
    </row>
    <row r="9" spans="1:17" ht="14.4" customHeight="1" x14ac:dyDescent="0.3">
      <c r="A9" s="929" t="s">
        <v>5764</v>
      </c>
      <c r="B9" s="931" t="s">
        <v>7288</v>
      </c>
      <c r="C9" s="931" t="s">
        <v>5547</v>
      </c>
      <c r="D9" s="931" t="s">
        <v>7291</v>
      </c>
      <c r="E9" s="931" t="s">
        <v>7292</v>
      </c>
      <c r="F9" s="941"/>
      <c r="G9" s="941"/>
      <c r="H9" s="941"/>
      <c r="I9" s="941"/>
      <c r="J9" s="941">
        <v>16</v>
      </c>
      <c r="K9" s="941">
        <v>1296</v>
      </c>
      <c r="L9" s="941"/>
      <c r="M9" s="941">
        <v>81</v>
      </c>
      <c r="N9" s="941"/>
      <c r="O9" s="941"/>
      <c r="P9" s="932"/>
      <c r="Q9" s="942"/>
    </row>
    <row r="10" spans="1:17" ht="14.4" customHeight="1" x14ac:dyDescent="0.3">
      <c r="A10" s="929" t="s">
        <v>5764</v>
      </c>
      <c r="B10" s="931" t="s">
        <v>7288</v>
      </c>
      <c r="C10" s="931" t="s">
        <v>5547</v>
      </c>
      <c r="D10" s="931" t="s">
        <v>7293</v>
      </c>
      <c r="E10" s="931" t="s">
        <v>7294</v>
      </c>
      <c r="F10" s="941"/>
      <c r="G10" s="941"/>
      <c r="H10" s="941"/>
      <c r="I10" s="941"/>
      <c r="J10" s="941">
        <v>1</v>
      </c>
      <c r="K10" s="941">
        <v>166</v>
      </c>
      <c r="L10" s="941"/>
      <c r="M10" s="941">
        <v>166</v>
      </c>
      <c r="N10" s="941"/>
      <c r="O10" s="941"/>
      <c r="P10" s="932"/>
      <c r="Q10" s="942"/>
    </row>
    <row r="11" spans="1:17" ht="14.4" customHeight="1" x14ac:dyDescent="0.3">
      <c r="A11" s="929" t="s">
        <v>5764</v>
      </c>
      <c r="B11" s="931" t="s">
        <v>7288</v>
      </c>
      <c r="C11" s="931" t="s">
        <v>5547</v>
      </c>
      <c r="D11" s="931" t="s">
        <v>7295</v>
      </c>
      <c r="E11" s="931" t="s">
        <v>7296</v>
      </c>
      <c r="F11" s="941"/>
      <c r="G11" s="941"/>
      <c r="H11" s="941"/>
      <c r="I11" s="941"/>
      <c r="J11" s="941">
        <v>1</v>
      </c>
      <c r="K11" s="941">
        <v>170</v>
      </c>
      <c r="L11" s="941"/>
      <c r="M11" s="941">
        <v>170</v>
      </c>
      <c r="N11" s="941"/>
      <c r="O11" s="941"/>
      <c r="P11" s="932"/>
      <c r="Q11" s="942"/>
    </row>
    <row r="12" spans="1:17" ht="14.4" customHeight="1" x14ac:dyDescent="0.3">
      <c r="A12" s="929" t="s">
        <v>7297</v>
      </c>
      <c r="B12" s="931" t="s">
        <v>931</v>
      </c>
      <c r="C12" s="931" t="s">
        <v>5520</v>
      </c>
      <c r="D12" s="931" t="s">
        <v>7298</v>
      </c>
      <c r="E12" s="931" t="s">
        <v>7285</v>
      </c>
      <c r="F12" s="941"/>
      <c r="G12" s="941"/>
      <c r="H12" s="941"/>
      <c r="I12" s="941"/>
      <c r="J12" s="941"/>
      <c r="K12" s="941"/>
      <c r="L12" s="941"/>
      <c r="M12" s="941"/>
      <c r="N12" s="941">
        <v>0.02</v>
      </c>
      <c r="O12" s="941">
        <v>177.08</v>
      </c>
      <c r="P12" s="932"/>
      <c r="Q12" s="942">
        <v>8854</v>
      </c>
    </row>
    <row r="13" spans="1:17" ht="14.4" customHeight="1" x14ac:dyDescent="0.3">
      <c r="A13" s="929" t="s">
        <v>7297</v>
      </c>
      <c r="B13" s="931" t="s">
        <v>931</v>
      </c>
      <c r="C13" s="931" t="s">
        <v>5520</v>
      </c>
      <c r="D13" s="931" t="s">
        <v>7299</v>
      </c>
      <c r="E13" s="931" t="s">
        <v>7285</v>
      </c>
      <c r="F13" s="941">
        <v>0.5</v>
      </c>
      <c r="G13" s="941">
        <v>1092.1600000000001</v>
      </c>
      <c r="H13" s="941">
        <v>1</v>
      </c>
      <c r="I13" s="941">
        <v>2184.3200000000002</v>
      </c>
      <c r="J13" s="941">
        <v>0.95</v>
      </c>
      <c r="K13" s="941">
        <v>1682.26</v>
      </c>
      <c r="L13" s="941">
        <v>1.5403054497509521</v>
      </c>
      <c r="M13" s="941">
        <v>1770.8000000000002</v>
      </c>
      <c r="N13" s="941">
        <v>0.5</v>
      </c>
      <c r="O13" s="941">
        <v>885.4</v>
      </c>
      <c r="P13" s="932">
        <v>0.81068707881629054</v>
      </c>
      <c r="Q13" s="942">
        <v>1770.8</v>
      </c>
    </row>
    <row r="14" spans="1:17" ht="14.4" customHeight="1" x14ac:dyDescent="0.3">
      <c r="A14" s="929" t="s">
        <v>7297</v>
      </c>
      <c r="B14" s="931" t="s">
        <v>931</v>
      </c>
      <c r="C14" s="931" t="s">
        <v>5910</v>
      </c>
      <c r="D14" s="931" t="s">
        <v>7300</v>
      </c>
      <c r="E14" s="931"/>
      <c r="F14" s="941">
        <v>300</v>
      </c>
      <c r="G14" s="941">
        <v>1665</v>
      </c>
      <c r="H14" s="941">
        <v>1</v>
      </c>
      <c r="I14" s="941">
        <v>5.55</v>
      </c>
      <c r="J14" s="941"/>
      <c r="K14" s="941"/>
      <c r="L14" s="941"/>
      <c r="M14" s="941"/>
      <c r="N14" s="941"/>
      <c r="O14" s="941"/>
      <c r="P14" s="932"/>
      <c r="Q14" s="942"/>
    </row>
    <row r="15" spans="1:17" ht="14.4" customHeight="1" x14ac:dyDescent="0.3">
      <c r="A15" s="929" t="s">
        <v>7297</v>
      </c>
      <c r="B15" s="931" t="s">
        <v>931</v>
      </c>
      <c r="C15" s="931" t="s">
        <v>5910</v>
      </c>
      <c r="D15" s="931" t="s">
        <v>7301</v>
      </c>
      <c r="E15" s="931"/>
      <c r="F15" s="941">
        <v>2093</v>
      </c>
      <c r="G15" s="941">
        <v>40018.160000000003</v>
      </c>
      <c r="H15" s="941">
        <v>1</v>
      </c>
      <c r="I15" s="941">
        <v>19.12</v>
      </c>
      <c r="J15" s="941">
        <v>480</v>
      </c>
      <c r="K15" s="941">
        <v>9571.2000000000007</v>
      </c>
      <c r="L15" s="941">
        <v>0.23917141617705562</v>
      </c>
      <c r="M15" s="941">
        <v>19.940000000000001</v>
      </c>
      <c r="N15" s="941">
        <v>610</v>
      </c>
      <c r="O15" s="941">
        <v>12431.8</v>
      </c>
      <c r="P15" s="932">
        <v>0.31065396310075222</v>
      </c>
      <c r="Q15" s="942">
        <v>20.38</v>
      </c>
    </row>
    <row r="16" spans="1:17" ht="14.4" customHeight="1" x14ac:dyDescent="0.3">
      <c r="A16" s="929" t="s">
        <v>7297</v>
      </c>
      <c r="B16" s="931" t="s">
        <v>931</v>
      </c>
      <c r="C16" s="931" t="s">
        <v>5910</v>
      </c>
      <c r="D16" s="931" t="s">
        <v>7302</v>
      </c>
      <c r="E16" s="931"/>
      <c r="F16" s="941">
        <v>735</v>
      </c>
      <c r="G16" s="941">
        <v>2396.1</v>
      </c>
      <c r="H16" s="941">
        <v>1</v>
      </c>
      <c r="I16" s="941">
        <v>3.26</v>
      </c>
      <c r="J16" s="941"/>
      <c r="K16" s="941"/>
      <c r="L16" s="941"/>
      <c r="M16" s="941"/>
      <c r="N16" s="941">
        <v>667</v>
      </c>
      <c r="O16" s="941">
        <v>2281.14</v>
      </c>
      <c r="P16" s="932">
        <v>0.95202203580818834</v>
      </c>
      <c r="Q16" s="942">
        <v>3.42</v>
      </c>
    </row>
    <row r="17" spans="1:17" ht="14.4" customHeight="1" x14ac:dyDescent="0.3">
      <c r="A17" s="929" t="s">
        <v>7297</v>
      </c>
      <c r="B17" s="931" t="s">
        <v>931</v>
      </c>
      <c r="C17" s="931" t="s">
        <v>5910</v>
      </c>
      <c r="D17" s="931" t="s">
        <v>7303</v>
      </c>
      <c r="E17" s="931"/>
      <c r="F17" s="941">
        <v>764</v>
      </c>
      <c r="G17" s="941">
        <v>25441.200000000001</v>
      </c>
      <c r="H17" s="941">
        <v>1</v>
      </c>
      <c r="I17" s="941">
        <v>33.300000000000004</v>
      </c>
      <c r="J17" s="941">
        <v>833</v>
      </c>
      <c r="K17" s="941">
        <v>27947.15</v>
      </c>
      <c r="L17" s="941">
        <v>1.0984996776881595</v>
      </c>
      <c r="M17" s="941">
        <v>33.550000000000004</v>
      </c>
      <c r="N17" s="941">
        <v>235</v>
      </c>
      <c r="O17" s="941">
        <v>7757.35</v>
      </c>
      <c r="P17" s="932">
        <v>0.30491289719038411</v>
      </c>
      <c r="Q17" s="942">
        <v>33.01</v>
      </c>
    </row>
    <row r="18" spans="1:17" ht="14.4" customHeight="1" x14ac:dyDescent="0.3">
      <c r="A18" s="929" t="s">
        <v>7297</v>
      </c>
      <c r="B18" s="931" t="s">
        <v>931</v>
      </c>
      <c r="C18" s="931" t="s">
        <v>5542</v>
      </c>
      <c r="D18" s="931" t="s">
        <v>7304</v>
      </c>
      <c r="E18" s="931" t="s">
        <v>7305</v>
      </c>
      <c r="F18" s="941">
        <v>1</v>
      </c>
      <c r="G18" s="941">
        <v>884.32</v>
      </c>
      <c r="H18" s="941">
        <v>1</v>
      </c>
      <c r="I18" s="941">
        <v>884.32</v>
      </c>
      <c r="J18" s="941">
        <v>2</v>
      </c>
      <c r="K18" s="941">
        <v>1768.64</v>
      </c>
      <c r="L18" s="941">
        <v>2</v>
      </c>
      <c r="M18" s="941">
        <v>884.32</v>
      </c>
      <c r="N18" s="941"/>
      <c r="O18" s="941"/>
      <c r="P18" s="932"/>
      <c r="Q18" s="942"/>
    </row>
    <row r="19" spans="1:17" ht="14.4" customHeight="1" x14ac:dyDescent="0.3">
      <c r="A19" s="929" t="s">
        <v>7297</v>
      </c>
      <c r="B19" s="931" t="s">
        <v>931</v>
      </c>
      <c r="C19" s="931" t="s">
        <v>5547</v>
      </c>
      <c r="D19" s="931" t="s">
        <v>7306</v>
      </c>
      <c r="E19" s="931" t="s">
        <v>7307</v>
      </c>
      <c r="F19" s="941"/>
      <c r="G19" s="941"/>
      <c r="H19" s="941"/>
      <c r="I19" s="941"/>
      <c r="J19" s="941"/>
      <c r="K19" s="941"/>
      <c r="L19" s="941"/>
      <c r="M19" s="941"/>
      <c r="N19" s="941">
        <v>1</v>
      </c>
      <c r="O19" s="941">
        <v>1213</v>
      </c>
      <c r="P19" s="932"/>
      <c r="Q19" s="942">
        <v>1213</v>
      </c>
    </row>
    <row r="20" spans="1:17" ht="14.4" customHeight="1" x14ac:dyDescent="0.3">
      <c r="A20" s="929" t="s">
        <v>7297</v>
      </c>
      <c r="B20" s="931" t="s">
        <v>931</v>
      </c>
      <c r="C20" s="931" t="s">
        <v>5547</v>
      </c>
      <c r="D20" s="931" t="s">
        <v>7308</v>
      </c>
      <c r="E20" s="931" t="s">
        <v>7309</v>
      </c>
      <c r="F20" s="941">
        <v>8</v>
      </c>
      <c r="G20" s="941">
        <v>14062</v>
      </c>
      <c r="H20" s="941">
        <v>1</v>
      </c>
      <c r="I20" s="941">
        <v>1757.75</v>
      </c>
      <c r="J20" s="941">
        <v>1</v>
      </c>
      <c r="K20" s="941">
        <v>1762</v>
      </c>
      <c r="L20" s="941">
        <v>0.12530223296828333</v>
      </c>
      <c r="M20" s="941">
        <v>1762</v>
      </c>
      <c r="N20" s="941">
        <v>2</v>
      </c>
      <c r="O20" s="941">
        <v>3650</v>
      </c>
      <c r="P20" s="932">
        <v>0.259564784525672</v>
      </c>
      <c r="Q20" s="942">
        <v>1825</v>
      </c>
    </row>
    <row r="21" spans="1:17" ht="14.4" customHeight="1" x14ac:dyDescent="0.3">
      <c r="A21" s="929" t="s">
        <v>7297</v>
      </c>
      <c r="B21" s="931" t="s">
        <v>931</v>
      </c>
      <c r="C21" s="931" t="s">
        <v>5547</v>
      </c>
      <c r="D21" s="931" t="s">
        <v>7310</v>
      </c>
      <c r="E21" s="931" t="s">
        <v>7311</v>
      </c>
      <c r="F21" s="941">
        <v>1</v>
      </c>
      <c r="G21" s="941">
        <v>412</v>
      </c>
      <c r="H21" s="941">
        <v>1</v>
      </c>
      <c r="I21" s="941">
        <v>412</v>
      </c>
      <c r="J21" s="941"/>
      <c r="K21" s="941"/>
      <c r="L21" s="941"/>
      <c r="M21" s="941"/>
      <c r="N21" s="941"/>
      <c r="O21" s="941"/>
      <c r="P21" s="932"/>
      <c r="Q21" s="942"/>
    </row>
    <row r="22" spans="1:17" ht="14.4" customHeight="1" x14ac:dyDescent="0.3">
      <c r="A22" s="929" t="s">
        <v>7297</v>
      </c>
      <c r="B22" s="931" t="s">
        <v>931</v>
      </c>
      <c r="C22" s="931" t="s">
        <v>5547</v>
      </c>
      <c r="D22" s="931" t="s">
        <v>7312</v>
      </c>
      <c r="E22" s="931" t="s">
        <v>7313</v>
      </c>
      <c r="F22" s="941">
        <v>2</v>
      </c>
      <c r="G22" s="941">
        <v>28664</v>
      </c>
      <c r="H22" s="941">
        <v>1</v>
      </c>
      <c r="I22" s="941">
        <v>14332</v>
      </c>
      <c r="J22" s="941">
        <v>2</v>
      </c>
      <c r="K22" s="941">
        <v>28680</v>
      </c>
      <c r="L22" s="941">
        <v>1.0005581914596706</v>
      </c>
      <c r="M22" s="941">
        <v>14340</v>
      </c>
      <c r="N22" s="941">
        <v>1</v>
      </c>
      <c r="O22" s="941">
        <v>14506</v>
      </c>
      <c r="P22" s="932">
        <v>0.5060703321239185</v>
      </c>
      <c r="Q22" s="942">
        <v>14506</v>
      </c>
    </row>
    <row r="23" spans="1:17" ht="14.4" customHeight="1" x14ac:dyDescent="0.3">
      <c r="A23" s="929" t="s">
        <v>7297</v>
      </c>
      <c r="B23" s="931" t="s">
        <v>931</v>
      </c>
      <c r="C23" s="931" t="s">
        <v>5547</v>
      </c>
      <c r="D23" s="931" t="s">
        <v>7314</v>
      </c>
      <c r="E23" s="931" t="s">
        <v>7315</v>
      </c>
      <c r="F23" s="941">
        <v>1</v>
      </c>
      <c r="G23" s="941">
        <v>1292</v>
      </c>
      <c r="H23" s="941">
        <v>1</v>
      </c>
      <c r="I23" s="941">
        <v>1292</v>
      </c>
      <c r="J23" s="941"/>
      <c r="K23" s="941"/>
      <c r="L23" s="941"/>
      <c r="M23" s="941"/>
      <c r="N23" s="941">
        <v>1</v>
      </c>
      <c r="O23" s="941">
        <v>1342</v>
      </c>
      <c r="P23" s="932">
        <v>1.0386996904024768</v>
      </c>
      <c r="Q23" s="942">
        <v>1342</v>
      </c>
    </row>
    <row r="24" spans="1:17" ht="14.4" customHeight="1" x14ac:dyDescent="0.3">
      <c r="A24" s="929" t="s">
        <v>7297</v>
      </c>
      <c r="B24" s="931" t="s">
        <v>931</v>
      </c>
      <c r="C24" s="931" t="s">
        <v>5547</v>
      </c>
      <c r="D24" s="931" t="s">
        <v>7316</v>
      </c>
      <c r="E24" s="931" t="s">
        <v>7317</v>
      </c>
      <c r="F24" s="941">
        <v>4</v>
      </c>
      <c r="G24" s="941">
        <v>8979</v>
      </c>
      <c r="H24" s="941">
        <v>1</v>
      </c>
      <c r="I24" s="941">
        <v>2244.75</v>
      </c>
      <c r="J24" s="941">
        <v>1</v>
      </c>
      <c r="K24" s="941">
        <v>2258</v>
      </c>
      <c r="L24" s="941">
        <v>0.25147566544158595</v>
      </c>
      <c r="M24" s="941">
        <v>2258</v>
      </c>
      <c r="N24" s="941">
        <v>1</v>
      </c>
      <c r="O24" s="941">
        <v>2329</v>
      </c>
      <c r="P24" s="932">
        <v>0.25938300478895199</v>
      </c>
      <c r="Q24" s="942">
        <v>2329</v>
      </c>
    </row>
    <row r="25" spans="1:17" ht="14.4" customHeight="1" x14ac:dyDescent="0.3">
      <c r="A25" s="929" t="s">
        <v>7297</v>
      </c>
      <c r="B25" s="931" t="s">
        <v>931</v>
      </c>
      <c r="C25" s="931" t="s">
        <v>5547</v>
      </c>
      <c r="D25" s="931" t="s">
        <v>7318</v>
      </c>
      <c r="E25" s="931" t="s">
        <v>7319</v>
      </c>
      <c r="F25" s="941"/>
      <c r="G25" s="941"/>
      <c r="H25" s="941"/>
      <c r="I25" s="941"/>
      <c r="J25" s="941"/>
      <c r="K25" s="941"/>
      <c r="L25" s="941"/>
      <c r="M25" s="941"/>
      <c r="N25" s="941">
        <v>1</v>
      </c>
      <c r="O25" s="941">
        <v>718</v>
      </c>
      <c r="P25" s="932"/>
      <c r="Q25" s="942">
        <v>718</v>
      </c>
    </row>
    <row r="26" spans="1:17" ht="14.4" customHeight="1" x14ac:dyDescent="0.3">
      <c r="A26" s="929" t="s">
        <v>6972</v>
      </c>
      <c r="B26" s="931" t="s">
        <v>7320</v>
      </c>
      <c r="C26" s="931" t="s">
        <v>5547</v>
      </c>
      <c r="D26" s="931" t="s">
        <v>7321</v>
      </c>
      <c r="E26" s="931" t="s">
        <v>7322</v>
      </c>
      <c r="F26" s="941"/>
      <c r="G26" s="941"/>
      <c r="H26" s="941"/>
      <c r="I26" s="941"/>
      <c r="J26" s="941">
        <v>2</v>
      </c>
      <c r="K26" s="941">
        <v>2536</v>
      </c>
      <c r="L26" s="941"/>
      <c r="M26" s="941">
        <v>1268</v>
      </c>
      <c r="N26" s="941"/>
      <c r="O26" s="941"/>
      <c r="P26" s="932"/>
      <c r="Q26" s="942"/>
    </row>
    <row r="27" spans="1:17" ht="14.4" customHeight="1" x14ac:dyDescent="0.3">
      <c r="A27" s="929" t="s">
        <v>6972</v>
      </c>
      <c r="B27" s="931" t="s">
        <v>7320</v>
      </c>
      <c r="C27" s="931" t="s">
        <v>5547</v>
      </c>
      <c r="D27" s="931" t="s">
        <v>7323</v>
      </c>
      <c r="E27" s="931" t="s">
        <v>7324</v>
      </c>
      <c r="F27" s="941"/>
      <c r="G27" s="941"/>
      <c r="H27" s="941"/>
      <c r="I27" s="941"/>
      <c r="J27" s="941">
        <v>12</v>
      </c>
      <c r="K27" s="941">
        <v>12096</v>
      </c>
      <c r="L27" s="941"/>
      <c r="M27" s="941">
        <v>1008</v>
      </c>
      <c r="N27" s="941"/>
      <c r="O27" s="941"/>
      <c r="P27" s="932"/>
      <c r="Q27" s="942"/>
    </row>
    <row r="28" spans="1:17" ht="14.4" customHeight="1" x14ac:dyDescent="0.3">
      <c r="A28" s="929" t="s">
        <v>6972</v>
      </c>
      <c r="B28" s="931" t="s">
        <v>7320</v>
      </c>
      <c r="C28" s="931" t="s">
        <v>5547</v>
      </c>
      <c r="D28" s="931" t="s">
        <v>7325</v>
      </c>
      <c r="E28" s="931" t="s">
        <v>7326</v>
      </c>
      <c r="F28" s="941"/>
      <c r="G28" s="941"/>
      <c r="H28" s="941"/>
      <c r="I28" s="941"/>
      <c r="J28" s="941">
        <v>8</v>
      </c>
      <c r="K28" s="941">
        <v>18112</v>
      </c>
      <c r="L28" s="941"/>
      <c r="M28" s="941">
        <v>2264</v>
      </c>
      <c r="N28" s="941"/>
      <c r="O28" s="941"/>
      <c r="P28" s="932"/>
      <c r="Q28" s="942"/>
    </row>
    <row r="29" spans="1:17" ht="14.4" customHeight="1" x14ac:dyDescent="0.3">
      <c r="A29" s="929" t="s">
        <v>6972</v>
      </c>
      <c r="B29" s="931" t="s">
        <v>7320</v>
      </c>
      <c r="C29" s="931" t="s">
        <v>5547</v>
      </c>
      <c r="D29" s="931" t="s">
        <v>7327</v>
      </c>
      <c r="E29" s="931" t="s">
        <v>7328</v>
      </c>
      <c r="F29" s="941"/>
      <c r="G29" s="941"/>
      <c r="H29" s="941"/>
      <c r="I29" s="941"/>
      <c r="J29" s="941">
        <v>2</v>
      </c>
      <c r="K29" s="941">
        <v>742</v>
      </c>
      <c r="L29" s="941"/>
      <c r="M29" s="941">
        <v>371</v>
      </c>
      <c r="N29" s="941"/>
      <c r="O29" s="941"/>
      <c r="P29" s="932"/>
      <c r="Q29" s="942"/>
    </row>
    <row r="30" spans="1:17" ht="14.4" customHeight="1" x14ac:dyDescent="0.3">
      <c r="A30" s="929" t="s">
        <v>6972</v>
      </c>
      <c r="B30" s="931" t="s">
        <v>7329</v>
      </c>
      <c r="C30" s="931" t="s">
        <v>5547</v>
      </c>
      <c r="D30" s="931" t="s">
        <v>7330</v>
      </c>
      <c r="E30" s="931" t="s">
        <v>7331</v>
      </c>
      <c r="F30" s="941">
        <v>11</v>
      </c>
      <c r="G30" s="941">
        <v>3855</v>
      </c>
      <c r="H30" s="941">
        <v>1</v>
      </c>
      <c r="I30" s="941">
        <v>350.45454545454544</v>
      </c>
      <c r="J30" s="941">
        <v>26</v>
      </c>
      <c r="K30" s="941">
        <v>9126</v>
      </c>
      <c r="L30" s="941">
        <v>2.3673151750972763</v>
      </c>
      <c r="M30" s="941">
        <v>351</v>
      </c>
      <c r="N30" s="941">
        <v>41</v>
      </c>
      <c r="O30" s="941">
        <v>14514</v>
      </c>
      <c r="P30" s="932">
        <v>3.7649805447470817</v>
      </c>
      <c r="Q30" s="942">
        <v>354</v>
      </c>
    </row>
    <row r="31" spans="1:17" ht="14.4" customHeight="1" x14ac:dyDescent="0.3">
      <c r="A31" s="929" t="s">
        <v>6972</v>
      </c>
      <c r="B31" s="931" t="s">
        <v>7329</v>
      </c>
      <c r="C31" s="931" t="s">
        <v>5547</v>
      </c>
      <c r="D31" s="931" t="s">
        <v>7332</v>
      </c>
      <c r="E31" s="931" t="s">
        <v>7333</v>
      </c>
      <c r="F31" s="941">
        <v>1345</v>
      </c>
      <c r="G31" s="941">
        <v>87425</v>
      </c>
      <c r="H31" s="941">
        <v>1</v>
      </c>
      <c r="I31" s="941">
        <v>65</v>
      </c>
      <c r="J31" s="941">
        <v>562</v>
      </c>
      <c r="K31" s="941">
        <v>36530</v>
      </c>
      <c r="L31" s="941">
        <v>0.41784386617100372</v>
      </c>
      <c r="M31" s="941">
        <v>65</v>
      </c>
      <c r="N31" s="941">
        <v>416</v>
      </c>
      <c r="O31" s="941">
        <v>27040</v>
      </c>
      <c r="P31" s="932">
        <v>0.30929368029739779</v>
      </c>
      <c r="Q31" s="942">
        <v>65</v>
      </c>
    </row>
    <row r="32" spans="1:17" ht="14.4" customHeight="1" x14ac:dyDescent="0.3">
      <c r="A32" s="929" t="s">
        <v>6972</v>
      </c>
      <c r="B32" s="931" t="s">
        <v>7329</v>
      </c>
      <c r="C32" s="931" t="s">
        <v>5547</v>
      </c>
      <c r="D32" s="931" t="s">
        <v>7334</v>
      </c>
      <c r="E32" s="931" t="s">
        <v>7335</v>
      </c>
      <c r="F32" s="941">
        <v>5</v>
      </c>
      <c r="G32" s="941">
        <v>2950</v>
      </c>
      <c r="H32" s="941">
        <v>1</v>
      </c>
      <c r="I32" s="941">
        <v>590</v>
      </c>
      <c r="J32" s="941"/>
      <c r="K32" s="941"/>
      <c r="L32" s="941"/>
      <c r="M32" s="941"/>
      <c r="N32" s="941"/>
      <c r="O32" s="941"/>
      <c r="P32" s="932"/>
      <c r="Q32" s="942"/>
    </row>
    <row r="33" spans="1:17" ht="14.4" customHeight="1" x14ac:dyDescent="0.3">
      <c r="A33" s="929" t="s">
        <v>6972</v>
      </c>
      <c r="B33" s="931" t="s">
        <v>7329</v>
      </c>
      <c r="C33" s="931" t="s">
        <v>5547</v>
      </c>
      <c r="D33" s="931" t="s">
        <v>7336</v>
      </c>
      <c r="E33" s="931" t="s">
        <v>7337</v>
      </c>
      <c r="F33" s="941">
        <v>1</v>
      </c>
      <c r="G33" s="941">
        <v>149</v>
      </c>
      <c r="H33" s="941">
        <v>1</v>
      </c>
      <c r="I33" s="941">
        <v>149</v>
      </c>
      <c r="J33" s="941">
        <v>1</v>
      </c>
      <c r="K33" s="941">
        <v>150</v>
      </c>
      <c r="L33" s="941">
        <v>1.0067114093959733</v>
      </c>
      <c r="M33" s="941">
        <v>150</v>
      </c>
      <c r="N33" s="941"/>
      <c r="O33" s="941"/>
      <c r="P33" s="932"/>
      <c r="Q33" s="942"/>
    </row>
    <row r="34" spans="1:17" ht="14.4" customHeight="1" x14ac:dyDescent="0.3">
      <c r="A34" s="929" t="s">
        <v>6972</v>
      </c>
      <c r="B34" s="931" t="s">
        <v>7329</v>
      </c>
      <c r="C34" s="931" t="s">
        <v>5547</v>
      </c>
      <c r="D34" s="931" t="s">
        <v>7338</v>
      </c>
      <c r="E34" s="931" t="s">
        <v>7339</v>
      </c>
      <c r="F34" s="941">
        <v>14</v>
      </c>
      <c r="G34" s="941">
        <v>330</v>
      </c>
      <c r="H34" s="941">
        <v>1</v>
      </c>
      <c r="I34" s="941">
        <v>23.571428571428573</v>
      </c>
      <c r="J34" s="941">
        <v>4</v>
      </c>
      <c r="K34" s="941">
        <v>96</v>
      </c>
      <c r="L34" s="941">
        <v>0.29090909090909089</v>
      </c>
      <c r="M34" s="941">
        <v>24</v>
      </c>
      <c r="N34" s="941">
        <v>5</v>
      </c>
      <c r="O34" s="941">
        <v>120</v>
      </c>
      <c r="P34" s="932">
        <v>0.36363636363636365</v>
      </c>
      <c r="Q34" s="942">
        <v>24</v>
      </c>
    </row>
    <row r="35" spans="1:17" ht="14.4" customHeight="1" x14ac:dyDescent="0.3">
      <c r="A35" s="929" t="s">
        <v>6972</v>
      </c>
      <c r="B35" s="931" t="s">
        <v>7329</v>
      </c>
      <c r="C35" s="931" t="s">
        <v>5547</v>
      </c>
      <c r="D35" s="931" t="s">
        <v>7340</v>
      </c>
      <c r="E35" s="931" t="s">
        <v>7341</v>
      </c>
      <c r="F35" s="941">
        <v>8</v>
      </c>
      <c r="G35" s="941">
        <v>432</v>
      </c>
      <c r="H35" s="941">
        <v>1</v>
      </c>
      <c r="I35" s="941">
        <v>54</v>
      </c>
      <c r="J35" s="941">
        <v>7</v>
      </c>
      <c r="K35" s="941">
        <v>378</v>
      </c>
      <c r="L35" s="941">
        <v>0.875</v>
      </c>
      <c r="M35" s="941">
        <v>54</v>
      </c>
      <c r="N35" s="941">
        <v>15</v>
      </c>
      <c r="O35" s="941">
        <v>825</v>
      </c>
      <c r="P35" s="932">
        <v>1.9097222222222223</v>
      </c>
      <c r="Q35" s="942">
        <v>55</v>
      </c>
    </row>
    <row r="36" spans="1:17" ht="14.4" customHeight="1" x14ac:dyDescent="0.3">
      <c r="A36" s="929" t="s">
        <v>6972</v>
      </c>
      <c r="B36" s="931" t="s">
        <v>7329</v>
      </c>
      <c r="C36" s="931" t="s">
        <v>5547</v>
      </c>
      <c r="D36" s="931" t="s">
        <v>7342</v>
      </c>
      <c r="E36" s="931" t="s">
        <v>7343</v>
      </c>
      <c r="F36" s="941">
        <v>760</v>
      </c>
      <c r="G36" s="941">
        <v>58520</v>
      </c>
      <c r="H36" s="941">
        <v>1</v>
      </c>
      <c r="I36" s="941">
        <v>77</v>
      </c>
      <c r="J36" s="941">
        <v>723</v>
      </c>
      <c r="K36" s="941">
        <v>55671</v>
      </c>
      <c r="L36" s="941">
        <v>0.95131578947368423</v>
      </c>
      <c r="M36" s="941">
        <v>77</v>
      </c>
      <c r="N36" s="941">
        <v>607</v>
      </c>
      <c r="O36" s="941">
        <v>46739</v>
      </c>
      <c r="P36" s="932">
        <v>0.79868421052631577</v>
      </c>
      <c r="Q36" s="942">
        <v>77</v>
      </c>
    </row>
    <row r="37" spans="1:17" ht="14.4" customHeight="1" x14ac:dyDescent="0.3">
      <c r="A37" s="929" t="s">
        <v>6972</v>
      </c>
      <c r="B37" s="931" t="s">
        <v>7329</v>
      </c>
      <c r="C37" s="931" t="s">
        <v>5547</v>
      </c>
      <c r="D37" s="931" t="s">
        <v>7344</v>
      </c>
      <c r="E37" s="931" t="s">
        <v>7345</v>
      </c>
      <c r="F37" s="941">
        <v>88</v>
      </c>
      <c r="G37" s="941">
        <v>1986</v>
      </c>
      <c r="H37" s="941">
        <v>1</v>
      </c>
      <c r="I37" s="941">
        <v>22.568181818181817</v>
      </c>
      <c r="J37" s="941">
        <v>27</v>
      </c>
      <c r="K37" s="941">
        <v>621</v>
      </c>
      <c r="L37" s="941">
        <v>0.31268882175226587</v>
      </c>
      <c r="M37" s="941">
        <v>23</v>
      </c>
      <c r="N37" s="941">
        <v>29</v>
      </c>
      <c r="O37" s="941">
        <v>696</v>
      </c>
      <c r="P37" s="932">
        <v>0.35045317220543809</v>
      </c>
      <c r="Q37" s="942">
        <v>24</v>
      </c>
    </row>
    <row r="38" spans="1:17" ht="14.4" customHeight="1" x14ac:dyDescent="0.3">
      <c r="A38" s="929" t="s">
        <v>6972</v>
      </c>
      <c r="B38" s="931" t="s">
        <v>7329</v>
      </c>
      <c r="C38" s="931" t="s">
        <v>5547</v>
      </c>
      <c r="D38" s="931" t="s">
        <v>7346</v>
      </c>
      <c r="E38" s="931" t="s">
        <v>7347</v>
      </c>
      <c r="F38" s="941">
        <v>16</v>
      </c>
      <c r="G38" s="941">
        <v>1056</v>
      </c>
      <c r="H38" s="941">
        <v>1</v>
      </c>
      <c r="I38" s="941">
        <v>66</v>
      </c>
      <c r="J38" s="941">
        <v>7</v>
      </c>
      <c r="K38" s="941">
        <v>462</v>
      </c>
      <c r="L38" s="941">
        <v>0.4375</v>
      </c>
      <c r="M38" s="941">
        <v>66</v>
      </c>
      <c r="N38" s="941">
        <v>2</v>
      </c>
      <c r="O38" s="941">
        <v>132</v>
      </c>
      <c r="P38" s="932">
        <v>0.125</v>
      </c>
      <c r="Q38" s="942">
        <v>66</v>
      </c>
    </row>
    <row r="39" spans="1:17" ht="14.4" customHeight="1" x14ac:dyDescent="0.3">
      <c r="A39" s="929" t="s">
        <v>6972</v>
      </c>
      <c r="B39" s="931" t="s">
        <v>7329</v>
      </c>
      <c r="C39" s="931" t="s">
        <v>5547</v>
      </c>
      <c r="D39" s="931" t="s">
        <v>7348</v>
      </c>
      <c r="E39" s="931" t="s">
        <v>7349</v>
      </c>
      <c r="F39" s="941">
        <v>18</v>
      </c>
      <c r="G39" s="941">
        <v>6282</v>
      </c>
      <c r="H39" s="941">
        <v>1</v>
      </c>
      <c r="I39" s="941">
        <v>349</v>
      </c>
      <c r="J39" s="941"/>
      <c r="K39" s="941"/>
      <c r="L39" s="941"/>
      <c r="M39" s="941"/>
      <c r="N39" s="941"/>
      <c r="O39" s="941"/>
      <c r="P39" s="932"/>
      <c r="Q39" s="942"/>
    </row>
    <row r="40" spans="1:17" ht="14.4" customHeight="1" x14ac:dyDescent="0.3">
      <c r="A40" s="929" t="s">
        <v>6972</v>
      </c>
      <c r="B40" s="931" t="s">
        <v>7329</v>
      </c>
      <c r="C40" s="931" t="s">
        <v>5547</v>
      </c>
      <c r="D40" s="931" t="s">
        <v>7350</v>
      </c>
      <c r="E40" s="931" t="s">
        <v>7351</v>
      </c>
      <c r="F40" s="941">
        <v>74</v>
      </c>
      <c r="G40" s="941">
        <v>1776</v>
      </c>
      <c r="H40" s="941">
        <v>1</v>
      </c>
      <c r="I40" s="941">
        <v>24</v>
      </c>
      <c r="J40" s="941">
        <v>23</v>
      </c>
      <c r="K40" s="941">
        <v>552</v>
      </c>
      <c r="L40" s="941">
        <v>0.3108108108108108</v>
      </c>
      <c r="M40" s="941">
        <v>24</v>
      </c>
      <c r="N40" s="941">
        <v>24</v>
      </c>
      <c r="O40" s="941">
        <v>600</v>
      </c>
      <c r="P40" s="932">
        <v>0.33783783783783783</v>
      </c>
      <c r="Q40" s="942">
        <v>25</v>
      </c>
    </row>
    <row r="41" spans="1:17" ht="14.4" customHeight="1" x14ac:dyDescent="0.3">
      <c r="A41" s="929" t="s">
        <v>6972</v>
      </c>
      <c r="B41" s="931" t="s">
        <v>7329</v>
      </c>
      <c r="C41" s="931" t="s">
        <v>5547</v>
      </c>
      <c r="D41" s="931" t="s">
        <v>7352</v>
      </c>
      <c r="E41" s="931" t="s">
        <v>7353</v>
      </c>
      <c r="F41" s="941">
        <v>95</v>
      </c>
      <c r="G41" s="941">
        <v>17100</v>
      </c>
      <c r="H41" s="941">
        <v>1</v>
      </c>
      <c r="I41" s="941">
        <v>180</v>
      </c>
      <c r="J41" s="941">
        <v>93</v>
      </c>
      <c r="K41" s="941">
        <v>16740</v>
      </c>
      <c r="L41" s="941">
        <v>0.97894736842105268</v>
      </c>
      <c r="M41" s="941">
        <v>180</v>
      </c>
      <c r="N41" s="941">
        <v>81</v>
      </c>
      <c r="O41" s="941">
        <v>14661</v>
      </c>
      <c r="P41" s="932">
        <v>0.85736842105263156</v>
      </c>
      <c r="Q41" s="942">
        <v>181</v>
      </c>
    </row>
    <row r="42" spans="1:17" ht="14.4" customHeight="1" x14ac:dyDescent="0.3">
      <c r="A42" s="929" t="s">
        <v>6972</v>
      </c>
      <c r="B42" s="931" t="s">
        <v>7329</v>
      </c>
      <c r="C42" s="931" t="s">
        <v>5547</v>
      </c>
      <c r="D42" s="931" t="s">
        <v>7354</v>
      </c>
      <c r="E42" s="931" t="s">
        <v>7355</v>
      </c>
      <c r="F42" s="941">
        <v>38</v>
      </c>
      <c r="G42" s="941">
        <v>9614</v>
      </c>
      <c r="H42" s="941">
        <v>1</v>
      </c>
      <c r="I42" s="941">
        <v>253</v>
      </c>
      <c r="J42" s="941">
        <v>26</v>
      </c>
      <c r="K42" s="941">
        <v>6578</v>
      </c>
      <c r="L42" s="941">
        <v>0.68421052631578949</v>
      </c>
      <c r="M42" s="941">
        <v>253</v>
      </c>
      <c r="N42" s="941">
        <v>28</v>
      </c>
      <c r="O42" s="941">
        <v>7112</v>
      </c>
      <c r="P42" s="932">
        <v>0.73975452465154978</v>
      </c>
      <c r="Q42" s="942">
        <v>254</v>
      </c>
    </row>
    <row r="43" spans="1:17" ht="14.4" customHeight="1" x14ac:dyDescent="0.3">
      <c r="A43" s="929" t="s">
        <v>6972</v>
      </c>
      <c r="B43" s="931" t="s">
        <v>7329</v>
      </c>
      <c r="C43" s="931" t="s">
        <v>5547</v>
      </c>
      <c r="D43" s="931" t="s">
        <v>7356</v>
      </c>
      <c r="E43" s="931" t="s">
        <v>7357</v>
      </c>
      <c r="F43" s="941">
        <v>101</v>
      </c>
      <c r="G43" s="941">
        <v>21816</v>
      </c>
      <c r="H43" s="941">
        <v>1</v>
      </c>
      <c r="I43" s="941">
        <v>216</v>
      </c>
      <c r="J43" s="941">
        <v>101</v>
      </c>
      <c r="K43" s="941">
        <v>21816</v>
      </c>
      <c r="L43" s="941">
        <v>1</v>
      </c>
      <c r="M43" s="941">
        <v>216</v>
      </c>
      <c r="N43" s="941">
        <v>88</v>
      </c>
      <c r="O43" s="941">
        <v>19096</v>
      </c>
      <c r="P43" s="932">
        <v>0.8753208654198753</v>
      </c>
      <c r="Q43" s="942">
        <v>217</v>
      </c>
    </row>
    <row r="44" spans="1:17" ht="14.4" customHeight="1" x14ac:dyDescent="0.3">
      <c r="A44" s="929" t="s">
        <v>6972</v>
      </c>
      <c r="B44" s="931" t="s">
        <v>7329</v>
      </c>
      <c r="C44" s="931" t="s">
        <v>5547</v>
      </c>
      <c r="D44" s="931" t="s">
        <v>7358</v>
      </c>
      <c r="E44" s="931" t="s">
        <v>7359</v>
      </c>
      <c r="F44" s="941">
        <v>7</v>
      </c>
      <c r="G44" s="941">
        <v>350</v>
      </c>
      <c r="H44" s="941">
        <v>1</v>
      </c>
      <c r="I44" s="941">
        <v>50</v>
      </c>
      <c r="J44" s="941">
        <v>1</v>
      </c>
      <c r="K44" s="941">
        <v>50</v>
      </c>
      <c r="L44" s="941">
        <v>0.14285714285714285</v>
      </c>
      <c r="M44" s="941">
        <v>50</v>
      </c>
      <c r="N44" s="941"/>
      <c r="O44" s="941"/>
      <c r="P44" s="932"/>
      <c r="Q44" s="942"/>
    </row>
    <row r="45" spans="1:17" ht="14.4" customHeight="1" x14ac:dyDescent="0.3">
      <c r="A45" s="929" t="s">
        <v>6972</v>
      </c>
      <c r="B45" s="931" t="s">
        <v>7329</v>
      </c>
      <c r="C45" s="931" t="s">
        <v>5547</v>
      </c>
      <c r="D45" s="931" t="s">
        <v>7360</v>
      </c>
      <c r="E45" s="931" t="s">
        <v>7361</v>
      </c>
      <c r="F45" s="941">
        <v>1</v>
      </c>
      <c r="G45" s="941">
        <v>229</v>
      </c>
      <c r="H45" s="941">
        <v>1</v>
      </c>
      <c r="I45" s="941">
        <v>229</v>
      </c>
      <c r="J45" s="941">
        <v>1</v>
      </c>
      <c r="K45" s="941">
        <v>230</v>
      </c>
      <c r="L45" s="941">
        <v>1.0043668122270741</v>
      </c>
      <c r="M45" s="941">
        <v>230</v>
      </c>
      <c r="N45" s="941"/>
      <c r="O45" s="941"/>
      <c r="P45" s="932"/>
      <c r="Q45" s="942"/>
    </row>
    <row r="46" spans="1:17" ht="14.4" customHeight="1" x14ac:dyDescent="0.3">
      <c r="A46" s="929" t="s">
        <v>6972</v>
      </c>
      <c r="B46" s="931" t="s">
        <v>7329</v>
      </c>
      <c r="C46" s="931" t="s">
        <v>5547</v>
      </c>
      <c r="D46" s="931" t="s">
        <v>7362</v>
      </c>
      <c r="E46" s="931" t="s">
        <v>7363</v>
      </c>
      <c r="F46" s="941">
        <v>5</v>
      </c>
      <c r="G46" s="941">
        <v>2030</v>
      </c>
      <c r="H46" s="941">
        <v>1</v>
      </c>
      <c r="I46" s="941">
        <v>406</v>
      </c>
      <c r="J46" s="941"/>
      <c r="K46" s="941"/>
      <c r="L46" s="941"/>
      <c r="M46" s="941"/>
      <c r="N46" s="941"/>
      <c r="O46" s="941"/>
      <c r="P46" s="932"/>
      <c r="Q46" s="942"/>
    </row>
    <row r="47" spans="1:17" ht="14.4" customHeight="1" x14ac:dyDescent="0.3">
      <c r="A47" s="929" t="s">
        <v>6972</v>
      </c>
      <c r="B47" s="931" t="s">
        <v>7329</v>
      </c>
      <c r="C47" s="931" t="s">
        <v>5547</v>
      </c>
      <c r="D47" s="931" t="s">
        <v>7364</v>
      </c>
      <c r="E47" s="931" t="s">
        <v>7365</v>
      </c>
      <c r="F47" s="941">
        <v>1</v>
      </c>
      <c r="G47" s="941">
        <v>650</v>
      </c>
      <c r="H47" s="941">
        <v>1</v>
      </c>
      <c r="I47" s="941">
        <v>650</v>
      </c>
      <c r="J47" s="941"/>
      <c r="K47" s="941"/>
      <c r="L47" s="941"/>
      <c r="M47" s="941"/>
      <c r="N47" s="941"/>
      <c r="O47" s="941"/>
      <c r="P47" s="932"/>
      <c r="Q47" s="942"/>
    </row>
    <row r="48" spans="1:17" ht="14.4" customHeight="1" x14ac:dyDescent="0.3">
      <c r="A48" s="929" t="s">
        <v>6972</v>
      </c>
      <c r="B48" s="931" t="s">
        <v>7329</v>
      </c>
      <c r="C48" s="931" t="s">
        <v>5547</v>
      </c>
      <c r="D48" s="931" t="s">
        <v>7366</v>
      </c>
      <c r="E48" s="931" t="s">
        <v>7367</v>
      </c>
      <c r="F48" s="941">
        <v>5</v>
      </c>
      <c r="G48" s="941">
        <v>2930</v>
      </c>
      <c r="H48" s="941">
        <v>1</v>
      </c>
      <c r="I48" s="941">
        <v>586</v>
      </c>
      <c r="J48" s="941"/>
      <c r="K48" s="941"/>
      <c r="L48" s="941"/>
      <c r="M48" s="941"/>
      <c r="N48" s="941"/>
      <c r="O48" s="941"/>
      <c r="P48" s="932"/>
      <c r="Q48" s="942"/>
    </row>
    <row r="49" spans="1:17" ht="14.4" customHeight="1" x14ac:dyDescent="0.3">
      <c r="A49" s="929" t="s">
        <v>6972</v>
      </c>
      <c r="B49" s="931" t="s">
        <v>7329</v>
      </c>
      <c r="C49" s="931" t="s">
        <v>5547</v>
      </c>
      <c r="D49" s="931" t="s">
        <v>7368</v>
      </c>
      <c r="E49" s="931" t="s">
        <v>7369</v>
      </c>
      <c r="F49" s="941">
        <v>1</v>
      </c>
      <c r="G49" s="941">
        <v>386</v>
      </c>
      <c r="H49" s="941">
        <v>1</v>
      </c>
      <c r="I49" s="941">
        <v>386</v>
      </c>
      <c r="J49" s="941"/>
      <c r="K49" s="941"/>
      <c r="L49" s="941"/>
      <c r="M49" s="941"/>
      <c r="N49" s="941"/>
      <c r="O49" s="941"/>
      <c r="P49" s="932"/>
      <c r="Q49" s="942"/>
    </row>
    <row r="50" spans="1:17" ht="14.4" customHeight="1" x14ac:dyDescent="0.3">
      <c r="A50" s="929" t="s">
        <v>7370</v>
      </c>
      <c r="B50" s="931" t="s">
        <v>7371</v>
      </c>
      <c r="C50" s="931" t="s">
        <v>5547</v>
      </c>
      <c r="D50" s="931" t="s">
        <v>7372</v>
      </c>
      <c r="E50" s="931" t="s">
        <v>7373</v>
      </c>
      <c r="F50" s="941">
        <v>691</v>
      </c>
      <c r="G50" s="941">
        <v>18657</v>
      </c>
      <c r="H50" s="941">
        <v>1</v>
      </c>
      <c r="I50" s="941">
        <v>27</v>
      </c>
      <c r="J50" s="941">
        <v>627</v>
      </c>
      <c r="K50" s="941">
        <v>16929</v>
      </c>
      <c r="L50" s="941">
        <v>0.90738060781476126</v>
      </c>
      <c r="M50" s="941">
        <v>27</v>
      </c>
      <c r="N50" s="941">
        <v>544</v>
      </c>
      <c r="O50" s="941">
        <v>14688</v>
      </c>
      <c r="P50" s="932">
        <v>0.7872648335745297</v>
      </c>
      <c r="Q50" s="942">
        <v>27</v>
      </c>
    </row>
    <row r="51" spans="1:17" ht="14.4" customHeight="1" x14ac:dyDescent="0.3">
      <c r="A51" s="929" t="s">
        <v>7370</v>
      </c>
      <c r="B51" s="931" t="s">
        <v>7371</v>
      </c>
      <c r="C51" s="931" t="s">
        <v>5547</v>
      </c>
      <c r="D51" s="931" t="s">
        <v>7374</v>
      </c>
      <c r="E51" s="931" t="s">
        <v>7375</v>
      </c>
      <c r="F51" s="941">
        <v>458</v>
      </c>
      <c r="G51" s="941">
        <v>24732</v>
      </c>
      <c r="H51" s="941">
        <v>1</v>
      </c>
      <c r="I51" s="941">
        <v>54</v>
      </c>
      <c r="J51" s="941">
        <v>398</v>
      </c>
      <c r="K51" s="941">
        <v>21492</v>
      </c>
      <c r="L51" s="941">
        <v>0.86899563318777295</v>
      </c>
      <c r="M51" s="941">
        <v>54</v>
      </c>
      <c r="N51" s="941">
        <v>383</v>
      </c>
      <c r="O51" s="941">
        <v>20682</v>
      </c>
      <c r="P51" s="932">
        <v>0.83624454148471616</v>
      </c>
      <c r="Q51" s="942">
        <v>54</v>
      </c>
    </row>
    <row r="52" spans="1:17" ht="14.4" customHeight="1" x14ac:dyDescent="0.3">
      <c r="A52" s="929" t="s">
        <v>7370</v>
      </c>
      <c r="B52" s="931" t="s">
        <v>7371</v>
      </c>
      <c r="C52" s="931" t="s">
        <v>5547</v>
      </c>
      <c r="D52" s="931" t="s">
        <v>7376</v>
      </c>
      <c r="E52" s="931" t="s">
        <v>7377</v>
      </c>
      <c r="F52" s="941">
        <v>611</v>
      </c>
      <c r="G52" s="941">
        <v>14664</v>
      </c>
      <c r="H52" s="941">
        <v>1</v>
      </c>
      <c r="I52" s="941">
        <v>24</v>
      </c>
      <c r="J52" s="941">
        <v>557</v>
      </c>
      <c r="K52" s="941">
        <v>13368</v>
      </c>
      <c r="L52" s="941">
        <v>0.91162029459901806</v>
      </c>
      <c r="M52" s="941">
        <v>24</v>
      </c>
      <c r="N52" s="941">
        <v>496</v>
      </c>
      <c r="O52" s="941">
        <v>11904</v>
      </c>
      <c r="P52" s="932">
        <v>0.81178396072013093</v>
      </c>
      <c r="Q52" s="942">
        <v>24</v>
      </c>
    </row>
    <row r="53" spans="1:17" ht="14.4" customHeight="1" x14ac:dyDescent="0.3">
      <c r="A53" s="929" t="s">
        <v>7370</v>
      </c>
      <c r="B53" s="931" t="s">
        <v>7371</v>
      </c>
      <c r="C53" s="931" t="s">
        <v>5547</v>
      </c>
      <c r="D53" s="931" t="s">
        <v>7378</v>
      </c>
      <c r="E53" s="931" t="s">
        <v>7379</v>
      </c>
      <c r="F53" s="941">
        <v>691</v>
      </c>
      <c r="G53" s="941">
        <v>18657</v>
      </c>
      <c r="H53" s="941">
        <v>1</v>
      </c>
      <c r="I53" s="941">
        <v>27</v>
      </c>
      <c r="J53" s="941">
        <v>680</v>
      </c>
      <c r="K53" s="941">
        <v>18360</v>
      </c>
      <c r="L53" s="941">
        <v>0.98408104196816204</v>
      </c>
      <c r="M53" s="941">
        <v>27</v>
      </c>
      <c r="N53" s="941">
        <v>575</v>
      </c>
      <c r="O53" s="941">
        <v>15525</v>
      </c>
      <c r="P53" s="932">
        <v>0.83212735166425467</v>
      </c>
      <c r="Q53" s="942">
        <v>27</v>
      </c>
    </row>
    <row r="54" spans="1:17" ht="14.4" customHeight="1" x14ac:dyDescent="0.3">
      <c r="A54" s="929" t="s">
        <v>7370</v>
      </c>
      <c r="B54" s="931" t="s">
        <v>7371</v>
      </c>
      <c r="C54" s="931" t="s">
        <v>5547</v>
      </c>
      <c r="D54" s="931" t="s">
        <v>7380</v>
      </c>
      <c r="E54" s="931" t="s">
        <v>7381</v>
      </c>
      <c r="F54" s="941">
        <v>38</v>
      </c>
      <c r="G54" s="941">
        <v>2128</v>
      </c>
      <c r="H54" s="941">
        <v>1</v>
      </c>
      <c r="I54" s="941">
        <v>56</v>
      </c>
      <c r="J54" s="941"/>
      <c r="K54" s="941"/>
      <c r="L54" s="941"/>
      <c r="M54" s="941"/>
      <c r="N54" s="941"/>
      <c r="O54" s="941"/>
      <c r="P54" s="932"/>
      <c r="Q54" s="942"/>
    </row>
    <row r="55" spans="1:17" ht="14.4" customHeight="1" x14ac:dyDescent="0.3">
      <c r="A55" s="929" t="s">
        <v>7370</v>
      </c>
      <c r="B55" s="931" t="s">
        <v>7371</v>
      </c>
      <c r="C55" s="931" t="s">
        <v>5547</v>
      </c>
      <c r="D55" s="931" t="s">
        <v>7382</v>
      </c>
      <c r="E55" s="931" t="s">
        <v>7383</v>
      </c>
      <c r="F55" s="941">
        <v>341</v>
      </c>
      <c r="G55" s="941">
        <v>9207</v>
      </c>
      <c r="H55" s="941">
        <v>1</v>
      </c>
      <c r="I55" s="941">
        <v>27</v>
      </c>
      <c r="J55" s="941">
        <v>319</v>
      </c>
      <c r="K55" s="941">
        <v>8613</v>
      </c>
      <c r="L55" s="941">
        <v>0.93548387096774188</v>
      </c>
      <c r="M55" s="941">
        <v>27</v>
      </c>
      <c r="N55" s="941">
        <v>248</v>
      </c>
      <c r="O55" s="941">
        <v>6696</v>
      </c>
      <c r="P55" s="932">
        <v>0.72727272727272729</v>
      </c>
      <c r="Q55" s="942">
        <v>27</v>
      </c>
    </row>
    <row r="56" spans="1:17" ht="14.4" customHeight="1" x14ac:dyDescent="0.3">
      <c r="A56" s="929" t="s">
        <v>7370</v>
      </c>
      <c r="B56" s="931" t="s">
        <v>7371</v>
      </c>
      <c r="C56" s="931" t="s">
        <v>5547</v>
      </c>
      <c r="D56" s="931" t="s">
        <v>7384</v>
      </c>
      <c r="E56" s="931" t="s">
        <v>7385</v>
      </c>
      <c r="F56" s="941">
        <v>1371</v>
      </c>
      <c r="G56" s="941">
        <v>30162</v>
      </c>
      <c r="H56" s="941">
        <v>1</v>
      </c>
      <c r="I56" s="941">
        <v>22</v>
      </c>
      <c r="J56" s="941">
        <v>1298</v>
      </c>
      <c r="K56" s="941">
        <v>28556</v>
      </c>
      <c r="L56" s="941">
        <v>0.94675419401896421</v>
      </c>
      <c r="M56" s="941">
        <v>22</v>
      </c>
      <c r="N56" s="941">
        <v>1063</v>
      </c>
      <c r="O56" s="941">
        <v>23386</v>
      </c>
      <c r="P56" s="932">
        <v>0.775346462436178</v>
      </c>
      <c r="Q56" s="942">
        <v>22</v>
      </c>
    </row>
    <row r="57" spans="1:17" ht="14.4" customHeight="1" x14ac:dyDescent="0.3">
      <c r="A57" s="929" t="s">
        <v>7370</v>
      </c>
      <c r="B57" s="931" t="s">
        <v>7371</v>
      </c>
      <c r="C57" s="931" t="s">
        <v>5547</v>
      </c>
      <c r="D57" s="931" t="s">
        <v>7386</v>
      </c>
      <c r="E57" s="931" t="s">
        <v>7387</v>
      </c>
      <c r="F57" s="941">
        <v>17</v>
      </c>
      <c r="G57" s="941">
        <v>1156</v>
      </c>
      <c r="H57" s="941">
        <v>1</v>
      </c>
      <c r="I57" s="941">
        <v>68</v>
      </c>
      <c r="J57" s="941"/>
      <c r="K57" s="941"/>
      <c r="L57" s="941"/>
      <c r="M57" s="941"/>
      <c r="N57" s="941">
        <v>10</v>
      </c>
      <c r="O57" s="941">
        <v>680</v>
      </c>
      <c r="P57" s="932">
        <v>0.58823529411764708</v>
      </c>
      <c r="Q57" s="942">
        <v>68</v>
      </c>
    </row>
    <row r="58" spans="1:17" ht="14.4" customHeight="1" x14ac:dyDescent="0.3">
      <c r="A58" s="929" t="s">
        <v>7370</v>
      </c>
      <c r="B58" s="931" t="s">
        <v>7371</v>
      </c>
      <c r="C58" s="931" t="s">
        <v>5547</v>
      </c>
      <c r="D58" s="931" t="s">
        <v>7388</v>
      </c>
      <c r="E58" s="931" t="s">
        <v>7389</v>
      </c>
      <c r="F58" s="941">
        <v>7</v>
      </c>
      <c r="G58" s="941">
        <v>434</v>
      </c>
      <c r="H58" s="941">
        <v>1</v>
      </c>
      <c r="I58" s="941">
        <v>62</v>
      </c>
      <c r="J58" s="941">
        <v>2</v>
      </c>
      <c r="K58" s="941">
        <v>124</v>
      </c>
      <c r="L58" s="941">
        <v>0.2857142857142857</v>
      </c>
      <c r="M58" s="941">
        <v>62</v>
      </c>
      <c r="N58" s="941"/>
      <c r="O58" s="941"/>
      <c r="P58" s="932"/>
      <c r="Q58" s="942"/>
    </row>
    <row r="59" spans="1:17" ht="14.4" customHeight="1" x14ac:dyDescent="0.3">
      <c r="A59" s="929" t="s">
        <v>7370</v>
      </c>
      <c r="B59" s="931" t="s">
        <v>7371</v>
      </c>
      <c r="C59" s="931" t="s">
        <v>5547</v>
      </c>
      <c r="D59" s="931" t="s">
        <v>7390</v>
      </c>
      <c r="E59" s="931" t="s">
        <v>7391</v>
      </c>
      <c r="F59" s="941">
        <v>129</v>
      </c>
      <c r="G59" s="941">
        <v>7946</v>
      </c>
      <c r="H59" s="941">
        <v>1</v>
      </c>
      <c r="I59" s="941">
        <v>61.596899224806201</v>
      </c>
      <c r="J59" s="941">
        <v>126</v>
      </c>
      <c r="K59" s="941">
        <v>7812</v>
      </c>
      <c r="L59" s="941">
        <v>0.98313616914170654</v>
      </c>
      <c r="M59" s="941">
        <v>62</v>
      </c>
      <c r="N59" s="941">
        <v>185</v>
      </c>
      <c r="O59" s="941">
        <v>11470</v>
      </c>
      <c r="P59" s="932">
        <v>1.443493581676315</v>
      </c>
      <c r="Q59" s="942">
        <v>62</v>
      </c>
    </row>
    <row r="60" spans="1:17" ht="14.4" customHeight="1" x14ac:dyDescent="0.3">
      <c r="A60" s="929" t="s">
        <v>7370</v>
      </c>
      <c r="B60" s="931" t="s">
        <v>7371</v>
      </c>
      <c r="C60" s="931" t="s">
        <v>5547</v>
      </c>
      <c r="D60" s="931" t="s">
        <v>7392</v>
      </c>
      <c r="E60" s="931" t="s">
        <v>7393</v>
      </c>
      <c r="F60" s="941"/>
      <c r="G60" s="941"/>
      <c r="H60" s="941"/>
      <c r="I60" s="941"/>
      <c r="J60" s="941">
        <v>1</v>
      </c>
      <c r="K60" s="941">
        <v>394</v>
      </c>
      <c r="L60" s="941"/>
      <c r="M60" s="941">
        <v>394</v>
      </c>
      <c r="N60" s="941"/>
      <c r="O60" s="941"/>
      <c r="P60" s="932"/>
      <c r="Q60" s="942"/>
    </row>
    <row r="61" spans="1:17" ht="14.4" customHeight="1" x14ac:dyDescent="0.3">
      <c r="A61" s="929" t="s">
        <v>7370</v>
      </c>
      <c r="B61" s="931" t="s">
        <v>7371</v>
      </c>
      <c r="C61" s="931" t="s">
        <v>5547</v>
      </c>
      <c r="D61" s="931" t="s">
        <v>7394</v>
      </c>
      <c r="E61" s="931" t="s">
        <v>7395</v>
      </c>
      <c r="F61" s="941">
        <v>38</v>
      </c>
      <c r="G61" s="941">
        <v>3080</v>
      </c>
      <c r="H61" s="941">
        <v>1</v>
      </c>
      <c r="I61" s="941">
        <v>81.05263157894737</v>
      </c>
      <c r="J61" s="941">
        <v>5</v>
      </c>
      <c r="K61" s="941">
        <v>410</v>
      </c>
      <c r="L61" s="941">
        <v>0.13311688311688311</v>
      </c>
      <c r="M61" s="941">
        <v>82</v>
      </c>
      <c r="N61" s="941">
        <v>2</v>
      </c>
      <c r="O61" s="941">
        <v>164</v>
      </c>
      <c r="P61" s="932">
        <v>5.3246753246753244E-2</v>
      </c>
      <c r="Q61" s="942">
        <v>82</v>
      </c>
    </row>
    <row r="62" spans="1:17" ht="14.4" customHeight="1" x14ac:dyDescent="0.3">
      <c r="A62" s="929" t="s">
        <v>7370</v>
      </c>
      <c r="B62" s="931" t="s">
        <v>7371</v>
      </c>
      <c r="C62" s="931" t="s">
        <v>5547</v>
      </c>
      <c r="D62" s="931" t="s">
        <v>7396</v>
      </c>
      <c r="E62" s="931" t="s">
        <v>7397</v>
      </c>
      <c r="F62" s="941">
        <v>75</v>
      </c>
      <c r="G62" s="941">
        <v>74025</v>
      </c>
      <c r="H62" s="941">
        <v>1</v>
      </c>
      <c r="I62" s="941">
        <v>987</v>
      </c>
      <c r="J62" s="941">
        <v>75</v>
      </c>
      <c r="K62" s="941">
        <v>74025</v>
      </c>
      <c r="L62" s="941">
        <v>1</v>
      </c>
      <c r="M62" s="941">
        <v>987</v>
      </c>
      <c r="N62" s="941">
        <v>30</v>
      </c>
      <c r="O62" s="941">
        <v>29640</v>
      </c>
      <c r="P62" s="932">
        <v>0.40040526849037489</v>
      </c>
      <c r="Q62" s="942">
        <v>988</v>
      </c>
    </row>
    <row r="63" spans="1:17" ht="14.4" customHeight="1" x14ac:dyDescent="0.3">
      <c r="A63" s="929" t="s">
        <v>7370</v>
      </c>
      <c r="B63" s="931" t="s">
        <v>7371</v>
      </c>
      <c r="C63" s="931" t="s">
        <v>5547</v>
      </c>
      <c r="D63" s="931" t="s">
        <v>7398</v>
      </c>
      <c r="E63" s="931" t="s">
        <v>7399</v>
      </c>
      <c r="F63" s="941">
        <v>1</v>
      </c>
      <c r="G63" s="941">
        <v>63</v>
      </c>
      <c r="H63" s="941">
        <v>1</v>
      </c>
      <c r="I63" s="941">
        <v>63</v>
      </c>
      <c r="J63" s="941"/>
      <c r="K63" s="941"/>
      <c r="L63" s="941"/>
      <c r="M63" s="941"/>
      <c r="N63" s="941">
        <v>1</v>
      </c>
      <c r="O63" s="941">
        <v>63</v>
      </c>
      <c r="P63" s="932">
        <v>1</v>
      </c>
      <c r="Q63" s="942">
        <v>63</v>
      </c>
    </row>
    <row r="64" spans="1:17" ht="14.4" customHeight="1" x14ac:dyDescent="0.3">
      <c r="A64" s="929" t="s">
        <v>7370</v>
      </c>
      <c r="B64" s="931" t="s">
        <v>7371</v>
      </c>
      <c r="C64" s="931" t="s">
        <v>5547</v>
      </c>
      <c r="D64" s="931" t="s">
        <v>7400</v>
      </c>
      <c r="E64" s="931" t="s">
        <v>7401</v>
      </c>
      <c r="F64" s="941">
        <v>1</v>
      </c>
      <c r="G64" s="941">
        <v>17</v>
      </c>
      <c r="H64" s="941">
        <v>1</v>
      </c>
      <c r="I64" s="941">
        <v>17</v>
      </c>
      <c r="J64" s="941">
        <v>5</v>
      </c>
      <c r="K64" s="941">
        <v>85</v>
      </c>
      <c r="L64" s="941">
        <v>5</v>
      </c>
      <c r="M64" s="941">
        <v>17</v>
      </c>
      <c r="N64" s="941">
        <v>13</v>
      </c>
      <c r="O64" s="941">
        <v>221</v>
      </c>
      <c r="P64" s="932">
        <v>13</v>
      </c>
      <c r="Q64" s="942">
        <v>17</v>
      </c>
    </row>
    <row r="65" spans="1:17" ht="14.4" customHeight="1" x14ac:dyDescent="0.3">
      <c r="A65" s="929" t="s">
        <v>7370</v>
      </c>
      <c r="B65" s="931" t="s">
        <v>7371</v>
      </c>
      <c r="C65" s="931" t="s">
        <v>5547</v>
      </c>
      <c r="D65" s="931" t="s">
        <v>7402</v>
      </c>
      <c r="E65" s="931" t="s">
        <v>7403</v>
      </c>
      <c r="F65" s="941">
        <v>1</v>
      </c>
      <c r="G65" s="941">
        <v>107</v>
      </c>
      <c r="H65" s="941">
        <v>1</v>
      </c>
      <c r="I65" s="941">
        <v>107</v>
      </c>
      <c r="J65" s="941"/>
      <c r="K65" s="941"/>
      <c r="L65" s="941"/>
      <c r="M65" s="941"/>
      <c r="N65" s="941"/>
      <c r="O65" s="941"/>
      <c r="P65" s="932"/>
      <c r="Q65" s="942"/>
    </row>
    <row r="66" spans="1:17" ht="14.4" customHeight="1" x14ac:dyDescent="0.3">
      <c r="A66" s="929" t="s">
        <v>7370</v>
      </c>
      <c r="B66" s="931" t="s">
        <v>7371</v>
      </c>
      <c r="C66" s="931" t="s">
        <v>5547</v>
      </c>
      <c r="D66" s="931" t="s">
        <v>7404</v>
      </c>
      <c r="E66" s="931" t="s">
        <v>7405</v>
      </c>
      <c r="F66" s="941"/>
      <c r="G66" s="941"/>
      <c r="H66" s="941"/>
      <c r="I66" s="941"/>
      <c r="J66" s="941">
        <v>1</v>
      </c>
      <c r="K66" s="941">
        <v>47</v>
      </c>
      <c r="L66" s="941"/>
      <c r="M66" s="941">
        <v>47</v>
      </c>
      <c r="N66" s="941">
        <v>14</v>
      </c>
      <c r="O66" s="941">
        <v>658</v>
      </c>
      <c r="P66" s="932"/>
      <c r="Q66" s="942">
        <v>47</v>
      </c>
    </row>
    <row r="67" spans="1:17" ht="14.4" customHeight="1" x14ac:dyDescent="0.3">
      <c r="A67" s="929" t="s">
        <v>7370</v>
      </c>
      <c r="B67" s="931" t="s">
        <v>7371</v>
      </c>
      <c r="C67" s="931" t="s">
        <v>5547</v>
      </c>
      <c r="D67" s="931" t="s">
        <v>7406</v>
      </c>
      <c r="E67" s="931" t="s">
        <v>7407</v>
      </c>
      <c r="F67" s="941"/>
      <c r="G67" s="941"/>
      <c r="H67" s="941"/>
      <c r="I67" s="941"/>
      <c r="J67" s="941"/>
      <c r="K67" s="941"/>
      <c r="L67" s="941"/>
      <c r="M67" s="941"/>
      <c r="N67" s="941">
        <v>1</v>
      </c>
      <c r="O67" s="941">
        <v>60</v>
      </c>
      <c r="P67" s="932"/>
      <c r="Q67" s="942">
        <v>60</v>
      </c>
    </row>
    <row r="68" spans="1:17" ht="14.4" customHeight="1" x14ac:dyDescent="0.3">
      <c r="A68" s="929" t="s">
        <v>7370</v>
      </c>
      <c r="B68" s="931" t="s">
        <v>7371</v>
      </c>
      <c r="C68" s="931" t="s">
        <v>5547</v>
      </c>
      <c r="D68" s="931" t="s">
        <v>7408</v>
      </c>
      <c r="E68" s="931" t="s">
        <v>7409</v>
      </c>
      <c r="F68" s="941">
        <v>2</v>
      </c>
      <c r="G68" s="941">
        <v>38</v>
      </c>
      <c r="H68" s="941">
        <v>1</v>
      </c>
      <c r="I68" s="941">
        <v>19</v>
      </c>
      <c r="J68" s="941">
        <v>1</v>
      </c>
      <c r="K68" s="941">
        <v>19</v>
      </c>
      <c r="L68" s="941">
        <v>0.5</v>
      </c>
      <c r="M68" s="941">
        <v>19</v>
      </c>
      <c r="N68" s="941">
        <v>1</v>
      </c>
      <c r="O68" s="941">
        <v>19</v>
      </c>
      <c r="P68" s="932">
        <v>0.5</v>
      </c>
      <c r="Q68" s="942">
        <v>19</v>
      </c>
    </row>
    <row r="69" spans="1:17" ht="14.4" customHeight="1" x14ac:dyDescent="0.3">
      <c r="A69" s="929" t="s">
        <v>7370</v>
      </c>
      <c r="B69" s="931" t="s">
        <v>7371</v>
      </c>
      <c r="C69" s="931" t="s">
        <v>5547</v>
      </c>
      <c r="D69" s="931" t="s">
        <v>7410</v>
      </c>
      <c r="E69" s="931" t="s">
        <v>7411</v>
      </c>
      <c r="F69" s="941">
        <v>1</v>
      </c>
      <c r="G69" s="941">
        <v>391</v>
      </c>
      <c r="H69" s="941">
        <v>1</v>
      </c>
      <c r="I69" s="941">
        <v>391</v>
      </c>
      <c r="J69" s="941"/>
      <c r="K69" s="941"/>
      <c r="L69" s="941"/>
      <c r="M69" s="941"/>
      <c r="N69" s="941"/>
      <c r="O69" s="941"/>
      <c r="P69" s="932"/>
      <c r="Q69" s="942"/>
    </row>
    <row r="70" spans="1:17" ht="14.4" customHeight="1" x14ac:dyDescent="0.3">
      <c r="A70" s="929" t="s">
        <v>7370</v>
      </c>
      <c r="B70" s="931" t="s">
        <v>7371</v>
      </c>
      <c r="C70" s="931" t="s">
        <v>5547</v>
      </c>
      <c r="D70" s="931" t="s">
        <v>7412</v>
      </c>
      <c r="E70" s="931" t="s">
        <v>7413</v>
      </c>
      <c r="F70" s="941">
        <v>1</v>
      </c>
      <c r="G70" s="941">
        <v>462</v>
      </c>
      <c r="H70" s="941">
        <v>1</v>
      </c>
      <c r="I70" s="941">
        <v>462</v>
      </c>
      <c r="J70" s="941"/>
      <c r="K70" s="941"/>
      <c r="L70" s="941"/>
      <c r="M70" s="941"/>
      <c r="N70" s="941"/>
      <c r="O70" s="941"/>
      <c r="P70" s="932"/>
      <c r="Q70" s="942"/>
    </row>
    <row r="71" spans="1:17" ht="14.4" customHeight="1" x14ac:dyDescent="0.3">
      <c r="A71" s="929" t="s">
        <v>7370</v>
      </c>
      <c r="B71" s="931" t="s">
        <v>7371</v>
      </c>
      <c r="C71" s="931" t="s">
        <v>5547</v>
      </c>
      <c r="D71" s="931" t="s">
        <v>7414</v>
      </c>
      <c r="E71" s="931" t="s">
        <v>7415</v>
      </c>
      <c r="F71" s="941">
        <v>24</v>
      </c>
      <c r="G71" s="941">
        <v>20441</v>
      </c>
      <c r="H71" s="941">
        <v>1</v>
      </c>
      <c r="I71" s="941">
        <v>851.70833333333337</v>
      </c>
      <c r="J71" s="941">
        <v>24</v>
      </c>
      <c r="K71" s="941">
        <v>20448</v>
      </c>
      <c r="L71" s="941">
        <v>1.0003424489995598</v>
      </c>
      <c r="M71" s="941">
        <v>852</v>
      </c>
      <c r="N71" s="941">
        <v>18</v>
      </c>
      <c r="O71" s="941">
        <v>15354</v>
      </c>
      <c r="P71" s="932">
        <v>0.75113741989139471</v>
      </c>
      <c r="Q71" s="942">
        <v>853</v>
      </c>
    </row>
    <row r="72" spans="1:17" ht="14.4" customHeight="1" x14ac:dyDescent="0.3">
      <c r="A72" s="929" t="s">
        <v>7370</v>
      </c>
      <c r="B72" s="931" t="s">
        <v>7371</v>
      </c>
      <c r="C72" s="931" t="s">
        <v>5547</v>
      </c>
      <c r="D72" s="931" t="s">
        <v>7416</v>
      </c>
      <c r="E72" s="931" t="s">
        <v>7417</v>
      </c>
      <c r="F72" s="941"/>
      <c r="G72" s="941"/>
      <c r="H72" s="941"/>
      <c r="I72" s="941"/>
      <c r="J72" s="941"/>
      <c r="K72" s="941"/>
      <c r="L72" s="941"/>
      <c r="M72" s="941"/>
      <c r="N72" s="941">
        <v>2</v>
      </c>
      <c r="O72" s="941">
        <v>374</v>
      </c>
      <c r="P72" s="932"/>
      <c r="Q72" s="942">
        <v>187</v>
      </c>
    </row>
    <row r="73" spans="1:17" ht="14.4" customHeight="1" x14ac:dyDescent="0.3">
      <c r="A73" s="929" t="s">
        <v>7370</v>
      </c>
      <c r="B73" s="931" t="s">
        <v>7371</v>
      </c>
      <c r="C73" s="931" t="s">
        <v>5547</v>
      </c>
      <c r="D73" s="931" t="s">
        <v>7418</v>
      </c>
      <c r="E73" s="931" t="s">
        <v>7419</v>
      </c>
      <c r="F73" s="941">
        <v>1</v>
      </c>
      <c r="G73" s="941">
        <v>1214</v>
      </c>
      <c r="H73" s="941">
        <v>1</v>
      </c>
      <c r="I73" s="941">
        <v>1214</v>
      </c>
      <c r="J73" s="941"/>
      <c r="K73" s="941"/>
      <c r="L73" s="941"/>
      <c r="M73" s="941"/>
      <c r="N73" s="941"/>
      <c r="O73" s="941"/>
      <c r="P73" s="932"/>
      <c r="Q73" s="942"/>
    </row>
    <row r="74" spans="1:17" ht="14.4" customHeight="1" x14ac:dyDescent="0.3">
      <c r="A74" s="929" t="s">
        <v>7370</v>
      </c>
      <c r="B74" s="931" t="s">
        <v>7371</v>
      </c>
      <c r="C74" s="931" t="s">
        <v>5547</v>
      </c>
      <c r="D74" s="931" t="s">
        <v>7420</v>
      </c>
      <c r="E74" s="931" t="s">
        <v>7421</v>
      </c>
      <c r="F74" s="941">
        <v>3</v>
      </c>
      <c r="G74" s="941">
        <v>2351</v>
      </c>
      <c r="H74" s="941">
        <v>1</v>
      </c>
      <c r="I74" s="941">
        <v>783.66666666666663</v>
      </c>
      <c r="J74" s="941">
        <v>4</v>
      </c>
      <c r="K74" s="941">
        <v>3144</v>
      </c>
      <c r="L74" s="941">
        <v>1.3373032752020417</v>
      </c>
      <c r="M74" s="941">
        <v>786</v>
      </c>
      <c r="N74" s="941">
        <v>3</v>
      </c>
      <c r="O74" s="941">
        <v>2361</v>
      </c>
      <c r="P74" s="932">
        <v>1.0042535091450446</v>
      </c>
      <c r="Q74" s="942">
        <v>787</v>
      </c>
    </row>
    <row r="75" spans="1:17" ht="14.4" customHeight="1" x14ac:dyDescent="0.3">
      <c r="A75" s="929" t="s">
        <v>7370</v>
      </c>
      <c r="B75" s="931" t="s">
        <v>7371</v>
      </c>
      <c r="C75" s="931" t="s">
        <v>5547</v>
      </c>
      <c r="D75" s="931" t="s">
        <v>7422</v>
      </c>
      <c r="E75" s="931" t="s">
        <v>7423</v>
      </c>
      <c r="F75" s="941">
        <v>2</v>
      </c>
      <c r="G75" s="941">
        <v>456</v>
      </c>
      <c r="H75" s="941">
        <v>1</v>
      </c>
      <c r="I75" s="941">
        <v>228</v>
      </c>
      <c r="J75" s="941">
        <v>1</v>
      </c>
      <c r="K75" s="941">
        <v>228</v>
      </c>
      <c r="L75" s="941">
        <v>0.5</v>
      </c>
      <c r="M75" s="941">
        <v>228</v>
      </c>
      <c r="N75" s="941">
        <v>1</v>
      </c>
      <c r="O75" s="941">
        <v>229</v>
      </c>
      <c r="P75" s="932">
        <v>0.5021929824561403</v>
      </c>
      <c r="Q75" s="942">
        <v>229</v>
      </c>
    </row>
    <row r="76" spans="1:17" ht="14.4" customHeight="1" x14ac:dyDescent="0.3">
      <c r="A76" s="929" t="s">
        <v>7370</v>
      </c>
      <c r="B76" s="931" t="s">
        <v>7371</v>
      </c>
      <c r="C76" s="931" t="s">
        <v>5547</v>
      </c>
      <c r="D76" s="931" t="s">
        <v>7424</v>
      </c>
      <c r="E76" s="931" t="s">
        <v>7425</v>
      </c>
      <c r="F76" s="941">
        <v>1</v>
      </c>
      <c r="G76" s="941">
        <v>461</v>
      </c>
      <c r="H76" s="941">
        <v>1</v>
      </c>
      <c r="I76" s="941">
        <v>461</v>
      </c>
      <c r="J76" s="941">
        <v>1</v>
      </c>
      <c r="K76" s="941">
        <v>461</v>
      </c>
      <c r="L76" s="941">
        <v>1</v>
      </c>
      <c r="M76" s="941">
        <v>461</v>
      </c>
      <c r="N76" s="941"/>
      <c r="O76" s="941"/>
      <c r="P76" s="932"/>
      <c r="Q76" s="942"/>
    </row>
    <row r="77" spans="1:17" ht="14.4" customHeight="1" x14ac:dyDescent="0.3">
      <c r="A77" s="929" t="s">
        <v>7370</v>
      </c>
      <c r="B77" s="931" t="s">
        <v>7371</v>
      </c>
      <c r="C77" s="931" t="s">
        <v>5547</v>
      </c>
      <c r="D77" s="931" t="s">
        <v>7426</v>
      </c>
      <c r="E77" s="931" t="s">
        <v>7427</v>
      </c>
      <c r="F77" s="941"/>
      <c r="G77" s="941"/>
      <c r="H77" s="941"/>
      <c r="I77" s="941"/>
      <c r="J77" s="941">
        <v>1</v>
      </c>
      <c r="K77" s="941">
        <v>561</v>
      </c>
      <c r="L77" s="941"/>
      <c r="M77" s="941">
        <v>561</v>
      </c>
      <c r="N77" s="941">
        <v>1</v>
      </c>
      <c r="O77" s="941">
        <v>562</v>
      </c>
      <c r="P77" s="932"/>
      <c r="Q77" s="942">
        <v>562</v>
      </c>
    </row>
    <row r="78" spans="1:17" ht="14.4" customHeight="1" x14ac:dyDescent="0.3">
      <c r="A78" s="929" t="s">
        <v>7370</v>
      </c>
      <c r="B78" s="931" t="s">
        <v>7371</v>
      </c>
      <c r="C78" s="931" t="s">
        <v>5547</v>
      </c>
      <c r="D78" s="931" t="s">
        <v>7428</v>
      </c>
      <c r="E78" s="931" t="s">
        <v>7429</v>
      </c>
      <c r="F78" s="941"/>
      <c r="G78" s="941"/>
      <c r="H78" s="941"/>
      <c r="I78" s="941"/>
      <c r="J78" s="941"/>
      <c r="K78" s="941"/>
      <c r="L78" s="941"/>
      <c r="M78" s="941"/>
      <c r="N78" s="941">
        <v>1</v>
      </c>
      <c r="O78" s="941">
        <v>179</v>
      </c>
      <c r="P78" s="932"/>
      <c r="Q78" s="942">
        <v>179</v>
      </c>
    </row>
    <row r="79" spans="1:17" ht="14.4" customHeight="1" x14ac:dyDescent="0.3">
      <c r="A79" s="929" t="s">
        <v>7370</v>
      </c>
      <c r="B79" s="931" t="s">
        <v>7371</v>
      </c>
      <c r="C79" s="931" t="s">
        <v>5547</v>
      </c>
      <c r="D79" s="931" t="s">
        <v>7430</v>
      </c>
      <c r="E79" s="931" t="s">
        <v>7431</v>
      </c>
      <c r="F79" s="941">
        <v>2</v>
      </c>
      <c r="G79" s="941">
        <v>1880</v>
      </c>
      <c r="H79" s="941">
        <v>1</v>
      </c>
      <c r="I79" s="941">
        <v>940</v>
      </c>
      <c r="J79" s="941">
        <v>1</v>
      </c>
      <c r="K79" s="941">
        <v>940</v>
      </c>
      <c r="L79" s="941">
        <v>0.5</v>
      </c>
      <c r="M79" s="941">
        <v>940</v>
      </c>
      <c r="N79" s="941"/>
      <c r="O79" s="941"/>
      <c r="P79" s="932"/>
      <c r="Q79" s="942"/>
    </row>
    <row r="80" spans="1:17" ht="14.4" customHeight="1" x14ac:dyDescent="0.3">
      <c r="A80" s="929" t="s">
        <v>7370</v>
      </c>
      <c r="B80" s="931" t="s">
        <v>7371</v>
      </c>
      <c r="C80" s="931" t="s">
        <v>5547</v>
      </c>
      <c r="D80" s="931" t="s">
        <v>7432</v>
      </c>
      <c r="E80" s="931" t="s">
        <v>7433</v>
      </c>
      <c r="F80" s="941">
        <v>1376</v>
      </c>
      <c r="G80" s="941">
        <v>40642</v>
      </c>
      <c r="H80" s="941">
        <v>1</v>
      </c>
      <c r="I80" s="941">
        <v>29.536337209302324</v>
      </c>
      <c r="J80" s="941">
        <v>1302</v>
      </c>
      <c r="K80" s="941">
        <v>39060</v>
      </c>
      <c r="L80" s="941">
        <v>0.96107475025835343</v>
      </c>
      <c r="M80" s="941">
        <v>30</v>
      </c>
      <c r="N80" s="941">
        <v>1064</v>
      </c>
      <c r="O80" s="941">
        <v>31920</v>
      </c>
      <c r="P80" s="932">
        <v>0.78539441956596623</v>
      </c>
      <c r="Q80" s="942">
        <v>30</v>
      </c>
    </row>
    <row r="81" spans="1:17" ht="14.4" customHeight="1" x14ac:dyDescent="0.3">
      <c r="A81" s="929" t="s">
        <v>7370</v>
      </c>
      <c r="B81" s="931" t="s">
        <v>7371</v>
      </c>
      <c r="C81" s="931" t="s">
        <v>5547</v>
      </c>
      <c r="D81" s="931" t="s">
        <v>7434</v>
      </c>
      <c r="E81" s="931" t="s">
        <v>7435</v>
      </c>
      <c r="F81" s="941"/>
      <c r="G81" s="941"/>
      <c r="H81" s="941"/>
      <c r="I81" s="941"/>
      <c r="J81" s="941"/>
      <c r="K81" s="941"/>
      <c r="L81" s="941"/>
      <c r="M81" s="941"/>
      <c r="N81" s="941">
        <v>1</v>
      </c>
      <c r="O81" s="941">
        <v>50</v>
      </c>
      <c r="P81" s="932"/>
      <c r="Q81" s="942">
        <v>50</v>
      </c>
    </row>
    <row r="82" spans="1:17" ht="14.4" customHeight="1" x14ac:dyDescent="0.3">
      <c r="A82" s="929" t="s">
        <v>7370</v>
      </c>
      <c r="B82" s="931" t="s">
        <v>7371</v>
      </c>
      <c r="C82" s="931" t="s">
        <v>5547</v>
      </c>
      <c r="D82" s="931" t="s">
        <v>7436</v>
      </c>
      <c r="E82" s="931" t="s">
        <v>7437</v>
      </c>
      <c r="F82" s="941">
        <v>133</v>
      </c>
      <c r="G82" s="941">
        <v>1596</v>
      </c>
      <c r="H82" s="941">
        <v>1</v>
      </c>
      <c r="I82" s="941">
        <v>12</v>
      </c>
      <c r="J82" s="941">
        <v>163</v>
      </c>
      <c r="K82" s="941">
        <v>1956</v>
      </c>
      <c r="L82" s="941">
        <v>1.2255639097744362</v>
      </c>
      <c r="M82" s="941">
        <v>12</v>
      </c>
      <c r="N82" s="941">
        <v>164</v>
      </c>
      <c r="O82" s="941">
        <v>1968</v>
      </c>
      <c r="P82" s="932">
        <v>1.2330827067669172</v>
      </c>
      <c r="Q82" s="942">
        <v>12</v>
      </c>
    </row>
    <row r="83" spans="1:17" ht="14.4" customHeight="1" x14ac:dyDescent="0.3">
      <c r="A83" s="929" t="s">
        <v>7370</v>
      </c>
      <c r="B83" s="931" t="s">
        <v>7371</v>
      </c>
      <c r="C83" s="931" t="s">
        <v>5547</v>
      </c>
      <c r="D83" s="931" t="s">
        <v>7438</v>
      </c>
      <c r="E83" s="931" t="s">
        <v>7439</v>
      </c>
      <c r="F83" s="941">
        <v>1</v>
      </c>
      <c r="G83" s="941">
        <v>182</v>
      </c>
      <c r="H83" s="941">
        <v>1</v>
      </c>
      <c r="I83" s="941">
        <v>182</v>
      </c>
      <c r="J83" s="941">
        <v>2</v>
      </c>
      <c r="K83" s="941">
        <v>364</v>
      </c>
      <c r="L83" s="941">
        <v>2</v>
      </c>
      <c r="M83" s="941">
        <v>182</v>
      </c>
      <c r="N83" s="941">
        <v>4</v>
      </c>
      <c r="O83" s="941">
        <v>732</v>
      </c>
      <c r="P83" s="932">
        <v>4.0219780219780219</v>
      </c>
      <c r="Q83" s="942">
        <v>183</v>
      </c>
    </row>
    <row r="84" spans="1:17" ht="14.4" customHeight="1" x14ac:dyDescent="0.3">
      <c r="A84" s="929" t="s">
        <v>7370</v>
      </c>
      <c r="B84" s="931" t="s">
        <v>7371</v>
      </c>
      <c r="C84" s="931" t="s">
        <v>5547</v>
      </c>
      <c r="D84" s="931" t="s">
        <v>7440</v>
      </c>
      <c r="E84" s="931" t="s">
        <v>7441</v>
      </c>
      <c r="F84" s="941">
        <v>48</v>
      </c>
      <c r="G84" s="941">
        <v>3411</v>
      </c>
      <c r="H84" s="941">
        <v>1</v>
      </c>
      <c r="I84" s="941">
        <v>71.0625</v>
      </c>
      <c r="J84" s="941">
        <v>6</v>
      </c>
      <c r="K84" s="941">
        <v>432</v>
      </c>
      <c r="L84" s="941">
        <v>0.12664907651715041</v>
      </c>
      <c r="M84" s="941">
        <v>72</v>
      </c>
      <c r="N84" s="941">
        <v>3</v>
      </c>
      <c r="O84" s="941">
        <v>219</v>
      </c>
      <c r="P84" s="932">
        <v>6.4204045734388746E-2</v>
      </c>
      <c r="Q84" s="942">
        <v>73</v>
      </c>
    </row>
    <row r="85" spans="1:17" ht="14.4" customHeight="1" x14ac:dyDescent="0.3">
      <c r="A85" s="929" t="s">
        <v>7370</v>
      </c>
      <c r="B85" s="931" t="s">
        <v>7371</v>
      </c>
      <c r="C85" s="931" t="s">
        <v>5547</v>
      </c>
      <c r="D85" s="931" t="s">
        <v>7442</v>
      </c>
      <c r="E85" s="931" t="s">
        <v>7443</v>
      </c>
      <c r="F85" s="941"/>
      <c r="G85" s="941"/>
      <c r="H85" s="941"/>
      <c r="I85" s="941"/>
      <c r="J85" s="941">
        <v>2</v>
      </c>
      <c r="K85" s="941">
        <v>366</v>
      </c>
      <c r="L85" s="941"/>
      <c r="M85" s="941">
        <v>183</v>
      </c>
      <c r="N85" s="941">
        <v>1</v>
      </c>
      <c r="O85" s="941">
        <v>184</v>
      </c>
      <c r="P85" s="932"/>
      <c r="Q85" s="942">
        <v>184</v>
      </c>
    </row>
    <row r="86" spans="1:17" ht="14.4" customHeight="1" x14ac:dyDescent="0.3">
      <c r="A86" s="929" t="s">
        <v>7370</v>
      </c>
      <c r="B86" s="931" t="s">
        <v>7371</v>
      </c>
      <c r="C86" s="931" t="s">
        <v>5547</v>
      </c>
      <c r="D86" s="931" t="s">
        <v>7444</v>
      </c>
      <c r="E86" s="931" t="s">
        <v>7445</v>
      </c>
      <c r="F86" s="941">
        <v>742</v>
      </c>
      <c r="G86" s="941">
        <v>109434</v>
      </c>
      <c r="H86" s="941">
        <v>1</v>
      </c>
      <c r="I86" s="941">
        <v>147.48517520215634</v>
      </c>
      <c r="J86" s="941">
        <v>634</v>
      </c>
      <c r="K86" s="941">
        <v>93832</v>
      </c>
      <c r="L86" s="941">
        <v>0.85743004916205201</v>
      </c>
      <c r="M86" s="941">
        <v>148</v>
      </c>
      <c r="N86" s="941">
        <v>633</v>
      </c>
      <c r="O86" s="941">
        <v>94317</v>
      </c>
      <c r="P86" s="932">
        <v>0.86186194418553652</v>
      </c>
      <c r="Q86" s="942">
        <v>149</v>
      </c>
    </row>
    <row r="87" spans="1:17" ht="14.4" customHeight="1" x14ac:dyDescent="0.3">
      <c r="A87" s="929" t="s">
        <v>7370</v>
      </c>
      <c r="B87" s="931" t="s">
        <v>7371</v>
      </c>
      <c r="C87" s="931" t="s">
        <v>5547</v>
      </c>
      <c r="D87" s="931" t="s">
        <v>7446</v>
      </c>
      <c r="E87" s="931" t="s">
        <v>7447</v>
      </c>
      <c r="F87" s="941">
        <v>1495</v>
      </c>
      <c r="G87" s="941">
        <v>44166</v>
      </c>
      <c r="H87" s="941">
        <v>1</v>
      </c>
      <c r="I87" s="941">
        <v>29.54247491638796</v>
      </c>
      <c r="J87" s="941">
        <v>1355</v>
      </c>
      <c r="K87" s="941">
        <v>40650</v>
      </c>
      <c r="L87" s="941">
        <v>0.92039125118869713</v>
      </c>
      <c r="M87" s="941">
        <v>30</v>
      </c>
      <c r="N87" s="941">
        <v>1090</v>
      </c>
      <c r="O87" s="941">
        <v>32700</v>
      </c>
      <c r="P87" s="932">
        <v>0.74038853416655348</v>
      </c>
      <c r="Q87" s="942">
        <v>30</v>
      </c>
    </row>
    <row r="88" spans="1:17" ht="14.4" customHeight="1" x14ac:dyDescent="0.3">
      <c r="A88" s="929" t="s">
        <v>7370</v>
      </c>
      <c r="B88" s="931" t="s">
        <v>7371</v>
      </c>
      <c r="C88" s="931" t="s">
        <v>5547</v>
      </c>
      <c r="D88" s="931" t="s">
        <v>7448</v>
      </c>
      <c r="E88" s="931" t="s">
        <v>7449</v>
      </c>
      <c r="F88" s="941">
        <v>296</v>
      </c>
      <c r="G88" s="941">
        <v>9176</v>
      </c>
      <c r="H88" s="941">
        <v>1</v>
      </c>
      <c r="I88" s="941">
        <v>31</v>
      </c>
      <c r="J88" s="941">
        <v>284</v>
      </c>
      <c r="K88" s="941">
        <v>8804</v>
      </c>
      <c r="L88" s="941">
        <v>0.95945945945945943</v>
      </c>
      <c r="M88" s="941">
        <v>31</v>
      </c>
      <c r="N88" s="941">
        <v>220</v>
      </c>
      <c r="O88" s="941">
        <v>6820</v>
      </c>
      <c r="P88" s="932">
        <v>0.7432432432432432</v>
      </c>
      <c r="Q88" s="942">
        <v>31</v>
      </c>
    </row>
    <row r="89" spans="1:17" ht="14.4" customHeight="1" x14ac:dyDescent="0.3">
      <c r="A89" s="929" t="s">
        <v>7370</v>
      </c>
      <c r="B89" s="931" t="s">
        <v>7371</v>
      </c>
      <c r="C89" s="931" t="s">
        <v>5547</v>
      </c>
      <c r="D89" s="931" t="s">
        <v>7450</v>
      </c>
      <c r="E89" s="931" t="s">
        <v>7451</v>
      </c>
      <c r="F89" s="941">
        <v>694</v>
      </c>
      <c r="G89" s="941">
        <v>18738</v>
      </c>
      <c r="H89" s="941">
        <v>1</v>
      </c>
      <c r="I89" s="941">
        <v>27</v>
      </c>
      <c r="J89" s="941">
        <v>634</v>
      </c>
      <c r="K89" s="941">
        <v>17118</v>
      </c>
      <c r="L89" s="941">
        <v>0.91354466858789629</v>
      </c>
      <c r="M89" s="941">
        <v>27</v>
      </c>
      <c r="N89" s="941">
        <v>545</v>
      </c>
      <c r="O89" s="941">
        <v>14715</v>
      </c>
      <c r="P89" s="932">
        <v>0.78530259365994237</v>
      </c>
      <c r="Q89" s="942">
        <v>27</v>
      </c>
    </row>
    <row r="90" spans="1:17" ht="14.4" customHeight="1" x14ac:dyDescent="0.3">
      <c r="A90" s="929" t="s">
        <v>7370</v>
      </c>
      <c r="B90" s="931" t="s">
        <v>7371</v>
      </c>
      <c r="C90" s="931" t="s">
        <v>5547</v>
      </c>
      <c r="D90" s="931" t="s">
        <v>7452</v>
      </c>
      <c r="E90" s="931" t="s">
        <v>7453</v>
      </c>
      <c r="F90" s="941"/>
      <c r="G90" s="941"/>
      <c r="H90" s="941"/>
      <c r="I90" s="941"/>
      <c r="J90" s="941">
        <v>2</v>
      </c>
      <c r="K90" s="941">
        <v>510</v>
      </c>
      <c r="L90" s="941"/>
      <c r="M90" s="941">
        <v>255</v>
      </c>
      <c r="N90" s="941">
        <v>1</v>
      </c>
      <c r="O90" s="941">
        <v>256</v>
      </c>
      <c r="P90" s="932"/>
      <c r="Q90" s="942">
        <v>256</v>
      </c>
    </row>
    <row r="91" spans="1:17" ht="14.4" customHeight="1" x14ac:dyDescent="0.3">
      <c r="A91" s="929" t="s">
        <v>7370</v>
      </c>
      <c r="B91" s="931" t="s">
        <v>7371</v>
      </c>
      <c r="C91" s="931" t="s">
        <v>5547</v>
      </c>
      <c r="D91" s="931" t="s">
        <v>7454</v>
      </c>
      <c r="E91" s="931" t="s">
        <v>7455</v>
      </c>
      <c r="F91" s="941"/>
      <c r="G91" s="941"/>
      <c r="H91" s="941"/>
      <c r="I91" s="941"/>
      <c r="J91" s="941">
        <v>1</v>
      </c>
      <c r="K91" s="941">
        <v>22</v>
      </c>
      <c r="L91" s="941"/>
      <c r="M91" s="941">
        <v>22</v>
      </c>
      <c r="N91" s="941">
        <v>1</v>
      </c>
      <c r="O91" s="941">
        <v>22</v>
      </c>
      <c r="P91" s="932"/>
      <c r="Q91" s="942">
        <v>22</v>
      </c>
    </row>
    <row r="92" spans="1:17" ht="14.4" customHeight="1" x14ac:dyDescent="0.3">
      <c r="A92" s="929" t="s">
        <v>7370</v>
      </c>
      <c r="B92" s="931" t="s">
        <v>7371</v>
      </c>
      <c r="C92" s="931" t="s">
        <v>5547</v>
      </c>
      <c r="D92" s="931" t="s">
        <v>7456</v>
      </c>
      <c r="E92" s="931" t="s">
        <v>7457</v>
      </c>
      <c r="F92" s="941">
        <v>689</v>
      </c>
      <c r="G92" s="941">
        <v>17225</v>
      </c>
      <c r="H92" s="941">
        <v>1</v>
      </c>
      <c r="I92" s="941">
        <v>25</v>
      </c>
      <c r="J92" s="941">
        <v>678</v>
      </c>
      <c r="K92" s="941">
        <v>16950</v>
      </c>
      <c r="L92" s="941">
        <v>0.98403483309143691</v>
      </c>
      <c r="M92" s="941">
        <v>25</v>
      </c>
      <c r="N92" s="941">
        <v>577</v>
      </c>
      <c r="O92" s="941">
        <v>14425</v>
      </c>
      <c r="P92" s="932">
        <v>0.83744557329462987</v>
      </c>
      <c r="Q92" s="942">
        <v>25</v>
      </c>
    </row>
    <row r="93" spans="1:17" ht="14.4" customHeight="1" x14ac:dyDescent="0.3">
      <c r="A93" s="929" t="s">
        <v>7370</v>
      </c>
      <c r="B93" s="931" t="s">
        <v>7371</v>
      </c>
      <c r="C93" s="931" t="s">
        <v>5547</v>
      </c>
      <c r="D93" s="931" t="s">
        <v>7458</v>
      </c>
      <c r="E93" s="931" t="s">
        <v>7459</v>
      </c>
      <c r="F93" s="941">
        <v>2</v>
      </c>
      <c r="G93" s="941">
        <v>66</v>
      </c>
      <c r="H93" s="941">
        <v>1</v>
      </c>
      <c r="I93" s="941">
        <v>33</v>
      </c>
      <c r="J93" s="941">
        <v>2</v>
      </c>
      <c r="K93" s="941">
        <v>66</v>
      </c>
      <c r="L93" s="941">
        <v>1</v>
      </c>
      <c r="M93" s="941">
        <v>33</v>
      </c>
      <c r="N93" s="941">
        <v>3</v>
      </c>
      <c r="O93" s="941">
        <v>99</v>
      </c>
      <c r="P93" s="932">
        <v>1.5</v>
      </c>
      <c r="Q93" s="942">
        <v>33</v>
      </c>
    </row>
    <row r="94" spans="1:17" ht="14.4" customHeight="1" x14ac:dyDescent="0.3">
      <c r="A94" s="929" t="s">
        <v>7370</v>
      </c>
      <c r="B94" s="931" t="s">
        <v>7371</v>
      </c>
      <c r="C94" s="931" t="s">
        <v>5547</v>
      </c>
      <c r="D94" s="931" t="s">
        <v>7460</v>
      </c>
      <c r="E94" s="931" t="s">
        <v>7461</v>
      </c>
      <c r="F94" s="941"/>
      <c r="G94" s="941"/>
      <c r="H94" s="941"/>
      <c r="I94" s="941"/>
      <c r="J94" s="941">
        <v>1</v>
      </c>
      <c r="K94" s="941">
        <v>30</v>
      </c>
      <c r="L94" s="941"/>
      <c r="M94" s="941">
        <v>30</v>
      </c>
      <c r="N94" s="941">
        <v>1</v>
      </c>
      <c r="O94" s="941">
        <v>30</v>
      </c>
      <c r="P94" s="932"/>
      <c r="Q94" s="942">
        <v>30</v>
      </c>
    </row>
    <row r="95" spans="1:17" ht="14.4" customHeight="1" x14ac:dyDescent="0.3">
      <c r="A95" s="929" t="s">
        <v>7370</v>
      </c>
      <c r="B95" s="931" t="s">
        <v>7371</v>
      </c>
      <c r="C95" s="931" t="s">
        <v>5547</v>
      </c>
      <c r="D95" s="931" t="s">
        <v>7462</v>
      </c>
      <c r="E95" s="931" t="s">
        <v>7463</v>
      </c>
      <c r="F95" s="941">
        <v>1</v>
      </c>
      <c r="G95" s="941">
        <v>26</v>
      </c>
      <c r="H95" s="941">
        <v>1</v>
      </c>
      <c r="I95" s="941">
        <v>26</v>
      </c>
      <c r="J95" s="941">
        <v>4</v>
      </c>
      <c r="K95" s="941">
        <v>104</v>
      </c>
      <c r="L95" s="941">
        <v>4</v>
      </c>
      <c r="M95" s="941">
        <v>26</v>
      </c>
      <c r="N95" s="941">
        <v>3</v>
      </c>
      <c r="O95" s="941">
        <v>78</v>
      </c>
      <c r="P95" s="932">
        <v>3</v>
      </c>
      <c r="Q95" s="942">
        <v>26</v>
      </c>
    </row>
    <row r="96" spans="1:17" ht="14.4" customHeight="1" x14ac:dyDescent="0.3">
      <c r="A96" s="929" t="s">
        <v>7370</v>
      </c>
      <c r="B96" s="931" t="s">
        <v>7371</v>
      </c>
      <c r="C96" s="931" t="s">
        <v>5547</v>
      </c>
      <c r="D96" s="931" t="s">
        <v>7464</v>
      </c>
      <c r="E96" s="931" t="s">
        <v>7465</v>
      </c>
      <c r="F96" s="941">
        <v>70</v>
      </c>
      <c r="G96" s="941">
        <v>5880</v>
      </c>
      <c r="H96" s="941">
        <v>1</v>
      </c>
      <c r="I96" s="941">
        <v>84</v>
      </c>
      <c r="J96" s="941">
        <v>67</v>
      </c>
      <c r="K96" s="941">
        <v>5628</v>
      </c>
      <c r="L96" s="941">
        <v>0.95714285714285718</v>
      </c>
      <c r="M96" s="941">
        <v>84</v>
      </c>
      <c r="N96" s="941">
        <v>78</v>
      </c>
      <c r="O96" s="941">
        <v>6552</v>
      </c>
      <c r="P96" s="932">
        <v>1.1142857142857143</v>
      </c>
      <c r="Q96" s="942">
        <v>84</v>
      </c>
    </row>
    <row r="97" spans="1:17" ht="14.4" customHeight="1" x14ac:dyDescent="0.3">
      <c r="A97" s="929" t="s">
        <v>7370</v>
      </c>
      <c r="B97" s="931" t="s">
        <v>7371</v>
      </c>
      <c r="C97" s="931" t="s">
        <v>5547</v>
      </c>
      <c r="D97" s="931" t="s">
        <v>7466</v>
      </c>
      <c r="E97" s="931" t="s">
        <v>7467</v>
      </c>
      <c r="F97" s="941">
        <v>3</v>
      </c>
      <c r="G97" s="941">
        <v>524</v>
      </c>
      <c r="H97" s="941">
        <v>1</v>
      </c>
      <c r="I97" s="941">
        <v>174.66666666666666</v>
      </c>
      <c r="J97" s="941">
        <v>7</v>
      </c>
      <c r="K97" s="941">
        <v>1225</v>
      </c>
      <c r="L97" s="941">
        <v>2.3377862595419847</v>
      </c>
      <c r="M97" s="941">
        <v>175</v>
      </c>
      <c r="N97" s="941">
        <v>6</v>
      </c>
      <c r="O97" s="941">
        <v>1056</v>
      </c>
      <c r="P97" s="932">
        <v>2.0152671755725189</v>
      </c>
      <c r="Q97" s="942">
        <v>176</v>
      </c>
    </row>
    <row r="98" spans="1:17" ht="14.4" customHeight="1" x14ac:dyDescent="0.3">
      <c r="A98" s="929" t="s">
        <v>7370</v>
      </c>
      <c r="B98" s="931" t="s">
        <v>7371</v>
      </c>
      <c r="C98" s="931" t="s">
        <v>5547</v>
      </c>
      <c r="D98" s="931" t="s">
        <v>7468</v>
      </c>
      <c r="E98" s="931" t="s">
        <v>7469</v>
      </c>
      <c r="F98" s="941">
        <v>2</v>
      </c>
      <c r="G98" s="941">
        <v>504</v>
      </c>
      <c r="H98" s="941">
        <v>1</v>
      </c>
      <c r="I98" s="941">
        <v>252</v>
      </c>
      <c r="J98" s="941"/>
      <c r="K98" s="941"/>
      <c r="L98" s="941"/>
      <c r="M98" s="941"/>
      <c r="N98" s="941"/>
      <c r="O98" s="941"/>
      <c r="P98" s="932"/>
      <c r="Q98" s="942"/>
    </row>
    <row r="99" spans="1:17" ht="14.4" customHeight="1" x14ac:dyDescent="0.3">
      <c r="A99" s="929" t="s">
        <v>7370</v>
      </c>
      <c r="B99" s="931" t="s">
        <v>7371</v>
      </c>
      <c r="C99" s="931" t="s">
        <v>5547</v>
      </c>
      <c r="D99" s="931" t="s">
        <v>7470</v>
      </c>
      <c r="E99" s="931" t="s">
        <v>7471</v>
      </c>
      <c r="F99" s="941">
        <v>1</v>
      </c>
      <c r="G99" s="941">
        <v>15</v>
      </c>
      <c r="H99" s="941">
        <v>1</v>
      </c>
      <c r="I99" s="941">
        <v>15</v>
      </c>
      <c r="J99" s="941">
        <v>7</v>
      </c>
      <c r="K99" s="941">
        <v>105</v>
      </c>
      <c r="L99" s="941">
        <v>7</v>
      </c>
      <c r="M99" s="941">
        <v>15</v>
      </c>
      <c r="N99" s="941">
        <v>14</v>
      </c>
      <c r="O99" s="941">
        <v>210</v>
      </c>
      <c r="P99" s="932">
        <v>14</v>
      </c>
      <c r="Q99" s="942">
        <v>15</v>
      </c>
    </row>
    <row r="100" spans="1:17" ht="14.4" customHeight="1" x14ac:dyDescent="0.3">
      <c r="A100" s="929" t="s">
        <v>7370</v>
      </c>
      <c r="B100" s="931" t="s">
        <v>7371</v>
      </c>
      <c r="C100" s="931" t="s">
        <v>5547</v>
      </c>
      <c r="D100" s="931" t="s">
        <v>7472</v>
      </c>
      <c r="E100" s="931" t="s">
        <v>7473</v>
      </c>
      <c r="F100" s="941">
        <v>23</v>
      </c>
      <c r="G100" s="941">
        <v>529</v>
      </c>
      <c r="H100" s="941">
        <v>1</v>
      </c>
      <c r="I100" s="941">
        <v>23</v>
      </c>
      <c r="J100" s="941">
        <v>13</v>
      </c>
      <c r="K100" s="941">
        <v>299</v>
      </c>
      <c r="L100" s="941">
        <v>0.56521739130434778</v>
      </c>
      <c r="M100" s="941">
        <v>23</v>
      </c>
      <c r="N100" s="941">
        <v>9</v>
      </c>
      <c r="O100" s="941">
        <v>207</v>
      </c>
      <c r="P100" s="932">
        <v>0.39130434782608697</v>
      </c>
      <c r="Q100" s="942">
        <v>23</v>
      </c>
    </row>
    <row r="101" spans="1:17" ht="14.4" customHeight="1" x14ac:dyDescent="0.3">
      <c r="A101" s="929" t="s">
        <v>7370</v>
      </c>
      <c r="B101" s="931" t="s">
        <v>7371</v>
      </c>
      <c r="C101" s="931" t="s">
        <v>5547</v>
      </c>
      <c r="D101" s="931" t="s">
        <v>7474</v>
      </c>
      <c r="E101" s="931" t="s">
        <v>7475</v>
      </c>
      <c r="F101" s="941">
        <v>2</v>
      </c>
      <c r="G101" s="941">
        <v>502</v>
      </c>
      <c r="H101" s="941">
        <v>1</v>
      </c>
      <c r="I101" s="941">
        <v>251</v>
      </c>
      <c r="J101" s="941"/>
      <c r="K101" s="941"/>
      <c r="L101" s="941"/>
      <c r="M101" s="941"/>
      <c r="N101" s="941"/>
      <c r="O101" s="941"/>
      <c r="P101" s="932"/>
      <c r="Q101" s="942"/>
    </row>
    <row r="102" spans="1:17" ht="14.4" customHeight="1" x14ac:dyDescent="0.3">
      <c r="A102" s="929" t="s">
        <v>7370</v>
      </c>
      <c r="B102" s="931" t="s">
        <v>7371</v>
      </c>
      <c r="C102" s="931" t="s">
        <v>5547</v>
      </c>
      <c r="D102" s="931" t="s">
        <v>7476</v>
      </c>
      <c r="E102" s="931" t="s">
        <v>7477</v>
      </c>
      <c r="F102" s="941">
        <v>2</v>
      </c>
      <c r="G102" s="941">
        <v>74</v>
      </c>
      <c r="H102" s="941">
        <v>1</v>
      </c>
      <c r="I102" s="941">
        <v>37</v>
      </c>
      <c r="J102" s="941"/>
      <c r="K102" s="941"/>
      <c r="L102" s="941"/>
      <c r="M102" s="941"/>
      <c r="N102" s="941">
        <v>25</v>
      </c>
      <c r="O102" s="941">
        <v>925</v>
      </c>
      <c r="P102" s="932">
        <v>12.5</v>
      </c>
      <c r="Q102" s="942">
        <v>37</v>
      </c>
    </row>
    <row r="103" spans="1:17" ht="14.4" customHeight="1" x14ac:dyDescent="0.3">
      <c r="A103" s="929" t="s">
        <v>7370</v>
      </c>
      <c r="B103" s="931" t="s">
        <v>7371</v>
      </c>
      <c r="C103" s="931" t="s">
        <v>5547</v>
      </c>
      <c r="D103" s="931" t="s">
        <v>7478</v>
      </c>
      <c r="E103" s="931" t="s">
        <v>7479</v>
      </c>
      <c r="F103" s="941">
        <v>719</v>
      </c>
      <c r="G103" s="941">
        <v>16537</v>
      </c>
      <c r="H103" s="941">
        <v>1</v>
      </c>
      <c r="I103" s="941">
        <v>23</v>
      </c>
      <c r="J103" s="941">
        <v>747</v>
      </c>
      <c r="K103" s="941">
        <v>17181</v>
      </c>
      <c r="L103" s="941">
        <v>1.03894297635605</v>
      </c>
      <c r="M103" s="941">
        <v>23</v>
      </c>
      <c r="N103" s="941">
        <v>673</v>
      </c>
      <c r="O103" s="941">
        <v>15479</v>
      </c>
      <c r="P103" s="932">
        <v>0.93602225312934628</v>
      </c>
      <c r="Q103" s="942">
        <v>23</v>
      </c>
    </row>
    <row r="104" spans="1:17" ht="14.4" customHeight="1" x14ac:dyDescent="0.3">
      <c r="A104" s="929" t="s">
        <v>7370</v>
      </c>
      <c r="B104" s="931" t="s">
        <v>7371</v>
      </c>
      <c r="C104" s="931" t="s">
        <v>5547</v>
      </c>
      <c r="D104" s="931" t="s">
        <v>7480</v>
      </c>
      <c r="E104" s="931" t="s">
        <v>7481</v>
      </c>
      <c r="F104" s="941">
        <v>1</v>
      </c>
      <c r="G104" s="941">
        <v>331</v>
      </c>
      <c r="H104" s="941">
        <v>1</v>
      </c>
      <c r="I104" s="941">
        <v>331</v>
      </c>
      <c r="J104" s="941">
        <v>1</v>
      </c>
      <c r="K104" s="941">
        <v>331</v>
      </c>
      <c r="L104" s="941">
        <v>1</v>
      </c>
      <c r="M104" s="941">
        <v>331</v>
      </c>
      <c r="N104" s="941"/>
      <c r="O104" s="941"/>
      <c r="P104" s="932"/>
      <c r="Q104" s="942"/>
    </row>
    <row r="105" spans="1:17" ht="14.4" customHeight="1" x14ac:dyDescent="0.3">
      <c r="A105" s="929" t="s">
        <v>7370</v>
      </c>
      <c r="B105" s="931" t="s">
        <v>7371</v>
      </c>
      <c r="C105" s="931" t="s">
        <v>5547</v>
      </c>
      <c r="D105" s="931" t="s">
        <v>7482</v>
      </c>
      <c r="E105" s="931" t="s">
        <v>7483</v>
      </c>
      <c r="F105" s="941">
        <v>5</v>
      </c>
      <c r="G105" s="941">
        <v>145</v>
      </c>
      <c r="H105" s="941">
        <v>1</v>
      </c>
      <c r="I105" s="941">
        <v>29</v>
      </c>
      <c r="J105" s="941">
        <v>13</v>
      </c>
      <c r="K105" s="941">
        <v>377</v>
      </c>
      <c r="L105" s="941">
        <v>2.6</v>
      </c>
      <c r="M105" s="941">
        <v>29</v>
      </c>
      <c r="N105" s="941">
        <v>8</v>
      </c>
      <c r="O105" s="941">
        <v>232</v>
      </c>
      <c r="P105" s="932">
        <v>1.6</v>
      </c>
      <c r="Q105" s="942">
        <v>29</v>
      </c>
    </row>
    <row r="106" spans="1:17" ht="14.4" customHeight="1" x14ac:dyDescent="0.3">
      <c r="A106" s="929" t="s">
        <v>7370</v>
      </c>
      <c r="B106" s="931" t="s">
        <v>7371</v>
      </c>
      <c r="C106" s="931" t="s">
        <v>5547</v>
      </c>
      <c r="D106" s="931" t="s">
        <v>7484</v>
      </c>
      <c r="E106" s="931" t="s">
        <v>7485</v>
      </c>
      <c r="F106" s="941">
        <v>7</v>
      </c>
      <c r="G106" s="941">
        <v>1238</v>
      </c>
      <c r="H106" s="941">
        <v>1</v>
      </c>
      <c r="I106" s="941">
        <v>176.85714285714286</v>
      </c>
      <c r="J106" s="941">
        <v>9</v>
      </c>
      <c r="K106" s="941">
        <v>1593</v>
      </c>
      <c r="L106" s="941">
        <v>1.2867528271405493</v>
      </c>
      <c r="M106" s="941">
        <v>177</v>
      </c>
      <c r="N106" s="941">
        <v>12</v>
      </c>
      <c r="O106" s="941">
        <v>2136</v>
      </c>
      <c r="P106" s="932">
        <v>1.7253634894991923</v>
      </c>
      <c r="Q106" s="942">
        <v>178</v>
      </c>
    </row>
    <row r="107" spans="1:17" ht="14.4" customHeight="1" x14ac:dyDescent="0.3">
      <c r="A107" s="929" t="s">
        <v>7370</v>
      </c>
      <c r="B107" s="931" t="s">
        <v>7371</v>
      </c>
      <c r="C107" s="931" t="s">
        <v>5547</v>
      </c>
      <c r="D107" s="931" t="s">
        <v>7486</v>
      </c>
      <c r="E107" s="931" t="s">
        <v>7487</v>
      </c>
      <c r="F107" s="941"/>
      <c r="G107" s="941"/>
      <c r="H107" s="941"/>
      <c r="I107" s="941"/>
      <c r="J107" s="941"/>
      <c r="K107" s="941"/>
      <c r="L107" s="941"/>
      <c r="M107" s="941"/>
      <c r="N107" s="941">
        <v>1</v>
      </c>
      <c r="O107" s="941">
        <v>15</v>
      </c>
      <c r="P107" s="932"/>
      <c r="Q107" s="942">
        <v>15</v>
      </c>
    </row>
    <row r="108" spans="1:17" ht="14.4" customHeight="1" x14ac:dyDescent="0.3">
      <c r="A108" s="929" t="s">
        <v>7370</v>
      </c>
      <c r="B108" s="931" t="s">
        <v>7371</v>
      </c>
      <c r="C108" s="931" t="s">
        <v>5547</v>
      </c>
      <c r="D108" s="931" t="s">
        <v>7488</v>
      </c>
      <c r="E108" s="931" t="s">
        <v>7489</v>
      </c>
      <c r="F108" s="941">
        <v>3</v>
      </c>
      <c r="G108" s="941">
        <v>57</v>
      </c>
      <c r="H108" s="941">
        <v>1</v>
      </c>
      <c r="I108" s="941">
        <v>19</v>
      </c>
      <c r="J108" s="941">
        <v>5</v>
      </c>
      <c r="K108" s="941">
        <v>95</v>
      </c>
      <c r="L108" s="941">
        <v>1.6666666666666667</v>
      </c>
      <c r="M108" s="941">
        <v>19</v>
      </c>
      <c r="N108" s="941">
        <v>6</v>
      </c>
      <c r="O108" s="941">
        <v>114</v>
      </c>
      <c r="P108" s="932">
        <v>2</v>
      </c>
      <c r="Q108" s="942">
        <v>19</v>
      </c>
    </row>
    <row r="109" spans="1:17" ht="14.4" customHeight="1" x14ac:dyDescent="0.3">
      <c r="A109" s="929" t="s">
        <v>7370</v>
      </c>
      <c r="B109" s="931" t="s">
        <v>7371</v>
      </c>
      <c r="C109" s="931" t="s">
        <v>5547</v>
      </c>
      <c r="D109" s="931" t="s">
        <v>7490</v>
      </c>
      <c r="E109" s="931" t="s">
        <v>7491</v>
      </c>
      <c r="F109" s="941">
        <v>10</v>
      </c>
      <c r="G109" s="941">
        <v>200</v>
      </c>
      <c r="H109" s="941">
        <v>1</v>
      </c>
      <c r="I109" s="941">
        <v>20</v>
      </c>
      <c r="J109" s="941">
        <v>19</v>
      </c>
      <c r="K109" s="941">
        <v>380</v>
      </c>
      <c r="L109" s="941">
        <v>1.9</v>
      </c>
      <c r="M109" s="941">
        <v>20</v>
      </c>
      <c r="N109" s="941">
        <v>15</v>
      </c>
      <c r="O109" s="941">
        <v>300</v>
      </c>
      <c r="P109" s="932">
        <v>1.5</v>
      </c>
      <c r="Q109" s="942">
        <v>20</v>
      </c>
    </row>
    <row r="110" spans="1:17" ht="14.4" customHeight="1" x14ac:dyDescent="0.3">
      <c r="A110" s="929" t="s">
        <v>7370</v>
      </c>
      <c r="B110" s="931" t="s">
        <v>7371</v>
      </c>
      <c r="C110" s="931" t="s">
        <v>5547</v>
      </c>
      <c r="D110" s="931" t="s">
        <v>7492</v>
      </c>
      <c r="E110" s="931" t="s">
        <v>7493</v>
      </c>
      <c r="F110" s="941">
        <v>1</v>
      </c>
      <c r="G110" s="941">
        <v>185</v>
      </c>
      <c r="H110" s="941">
        <v>1</v>
      </c>
      <c r="I110" s="941">
        <v>185</v>
      </c>
      <c r="J110" s="941">
        <v>1</v>
      </c>
      <c r="K110" s="941">
        <v>185</v>
      </c>
      <c r="L110" s="941">
        <v>1</v>
      </c>
      <c r="M110" s="941">
        <v>185</v>
      </c>
      <c r="N110" s="941"/>
      <c r="O110" s="941"/>
      <c r="P110" s="932"/>
      <c r="Q110" s="942"/>
    </row>
    <row r="111" spans="1:17" ht="14.4" customHeight="1" x14ac:dyDescent="0.3">
      <c r="A111" s="929" t="s">
        <v>7370</v>
      </c>
      <c r="B111" s="931" t="s">
        <v>7371</v>
      </c>
      <c r="C111" s="931" t="s">
        <v>5547</v>
      </c>
      <c r="D111" s="931" t="s">
        <v>7494</v>
      </c>
      <c r="E111" s="931" t="s">
        <v>7495</v>
      </c>
      <c r="F111" s="941"/>
      <c r="G111" s="941"/>
      <c r="H111" s="941"/>
      <c r="I111" s="941"/>
      <c r="J111" s="941">
        <v>1</v>
      </c>
      <c r="K111" s="941">
        <v>187</v>
      </c>
      <c r="L111" s="941"/>
      <c r="M111" s="941">
        <v>187</v>
      </c>
      <c r="N111" s="941"/>
      <c r="O111" s="941"/>
      <c r="P111" s="932"/>
      <c r="Q111" s="942"/>
    </row>
    <row r="112" spans="1:17" ht="14.4" customHeight="1" x14ac:dyDescent="0.3">
      <c r="A112" s="929" t="s">
        <v>7370</v>
      </c>
      <c r="B112" s="931" t="s">
        <v>7371</v>
      </c>
      <c r="C112" s="931" t="s">
        <v>5547</v>
      </c>
      <c r="D112" s="931" t="s">
        <v>7496</v>
      </c>
      <c r="E112" s="931" t="s">
        <v>7497</v>
      </c>
      <c r="F112" s="941">
        <v>1</v>
      </c>
      <c r="G112" s="941">
        <v>267</v>
      </c>
      <c r="H112" s="941">
        <v>1</v>
      </c>
      <c r="I112" s="941">
        <v>267</v>
      </c>
      <c r="J112" s="941"/>
      <c r="K112" s="941"/>
      <c r="L112" s="941"/>
      <c r="M112" s="941"/>
      <c r="N112" s="941"/>
      <c r="O112" s="941"/>
      <c r="P112" s="932"/>
      <c r="Q112" s="942"/>
    </row>
    <row r="113" spans="1:17" ht="14.4" customHeight="1" x14ac:dyDescent="0.3">
      <c r="A113" s="929" t="s">
        <v>7370</v>
      </c>
      <c r="B113" s="931" t="s">
        <v>7371</v>
      </c>
      <c r="C113" s="931" t="s">
        <v>5547</v>
      </c>
      <c r="D113" s="931" t="s">
        <v>7498</v>
      </c>
      <c r="E113" s="931" t="s">
        <v>7499</v>
      </c>
      <c r="F113" s="941">
        <v>2</v>
      </c>
      <c r="G113" s="941">
        <v>168</v>
      </c>
      <c r="H113" s="941">
        <v>1</v>
      </c>
      <c r="I113" s="941">
        <v>84</v>
      </c>
      <c r="J113" s="941">
        <v>1</v>
      </c>
      <c r="K113" s="941">
        <v>84</v>
      </c>
      <c r="L113" s="941">
        <v>0.5</v>
      </c>
      <c r="M113" s="941">
        <v>84</v>
      </c>
      <c r="N113" s="941">
        <v>23</v>
      </c>
      <c r="O113" s="941">
        <v>1932</v>
      </c>
      <c r="P113" s="932">
        <v>11.5</v>
      </c>
      <c r="Q113" s="942">
        <v>84</v>
      </c>
    </row>
    <row r="114" spans="1:17" ht="14.4" customHeight="1" x14ac:dyDescent="0.3">
      <c r="A114" s="929" t="s">
        <v>7370</v>
      </c>
      <c r="B114" s="931" t="s">
        <v>7371</v>
      </c>
      <c r="C114" s="931" t="s">
        <v>5547</v>
      </c>
      <c r="D114" s="931" t="s">
        <v>7500</v>
      </c>
      <c r="E114" s="931" t="s">
        <v>7501</v>
      </c>
      <c r="F114" s="941">
        <v>1</v>
      </c>
      <c r="G114" s="941">
        <v>78</v>
      </c>
      <c r="H114" s="941">
        <v>1</v>
      </c>
      <c r="I114" s="941">
        <v>78</v>
      </c>
      <c r="J114" s="941">
        <v>1</v>
      </c>
      <c r="K114" s="941">
        <v>78</v>
      </c>
      <c r="L114" s="941">
        <v>1</v>
      </c>
      <c r="M114" s="941">
        <v>78</v>
      </c>
      <c r="N114" s="941">
        <v>1</v>
      </c>
      <c r="O114" s="941">
        <v>78</v>
      </c>
      <c r="P114" s="932">
        <v>1</v>
      </c>
      <c r="Q114" s="942">
        <v>78</v>
      </c>
    </row>
    <row r="115" spans="1:17" ht="14.4" customHeight="1" x14ac:dyDescent="0.3">
      <c r="A115" s="929" t="s">
        <v>7370</v>
      </c>
      <c r="B115" s="931" t="s">
        <v>7371</v>
      </c>
      <c r="C115" s="931" t="s">
        <v>5547</v>
      </c>
      <c r="D115" s="931" t="s">
        <v>7502</v>
      </c>
      <c r="E115" s="931" t="s">
        <v>7503</v>
      </c>
      <c r="F115" s="941"/>
      <c r="G115" s="941"/>
      <c r="H115" s="941"/>
      <c r="I115" s="941"/>
      <c r="J115" s="941"/>
      <c r="K115" s="941"/>
      <c r="L115" s="941"/>
      <c r="M115" s="941"/>
      <c r="N115" s="941">
        <v>1</v>
      </c>
      <c r="O115" s="941">
        <v>301</v>
      </c>
      <c r="P115" s="932"/>
      <c r="Q115" s="942">
        <v>301</v>
      </c>
    </row>
    <row r="116" spans="1:17" ht="14.4" customHeight="1" x14ac:dyDescent="0.3">
      <c r="A116" s="929" t="s">
        <v>7370</v>
      </c>
      <c r="B116" s="931" t="s">
        <v>7371</v>
      </c>
      <c r="C116" s="931" t="s">
        <v>5547</v>
      </c>
      <c r="D116" s="931" t="s">
        <v>7504</v>
      </c>
      <c r="E116" s="931" t="s">
        <v>7505</v>
      </c>
      <c r="F116" s="941">
        <v>37</v>
      </c>
      <c r="G116" s="941">
        <v>814</v>
      </c>
      <c r="H116" s="941">
        <v>1</v>
      </c>
      <c r="I116" s="941">
        <v>22</v>
      </c>
      <c r="J116" s="941">
        <v>19</v>
      </c>
      <c r="K116" s="941">
        <v>418</v>
      </c>
      <c r="L116" s="941">
        <v>0.51351351351351349</v>
      </c>
      <c r="M116" s="941">
        <v>22</v>
      </c>
      <c r="N116" s="941">
        <v>14</v>
      </c>
      <c r="O116" s="941">
        <v>308</v>
      </c>
      <c r="P116" s="932">
        <v>0.3783783783783784</v>
      </c>
      <c r="Q116" s="942">
        <v>22</v>
      </c>
    </row>
    <row r="117" spans="1:17" ht="14.4" customHeight="1" x14ac:dyDescent="0.3">
      <c r="A117" s="929" t="s">
        <v>7370</v>
      </c>
      <c r="B117" s="931" t="s">
        <v>7371</v>
      </c>
      <c r="C117" s="931" t="s">
        <v>5547</v>
      </c>
      <c r="D117" s="931" t="s">
        <v>7506</v>
      </c>
      <c r="E117" s="931" t="s">
        <v>7507</v>
      </c>
      <c r="F117" s="941">
        <v>3</v>
      </c>
      <c r="G117" s="941">
        <v>1485</v>
      </c>
      <c r="H117" s="941">
        <v>1</v>
      </c>
      <c r="I117" s="941">
        <v>495</v>
      </c>
      <c r="J117" s="941">
        <v>1</v>
      </c>
      <c r="K117" s="941">
        <v>495</v>
      </c>
      <c r="L117" s="941">
        <v>0.33333333333333331</v>
      </c>
      <c r="M117" s="941">
        <v>495</v>
      </c>
      <c r="N117" s="941"/>
      <c r="O117" s="941"/>
      <c r="P117" s="932"/>
      <c r="Q117" s="942"/>
    </row>
    <row r="118" spans="1:17" ht="14.4" customHeight="1" x14ac:dyDescent="0.3">
      <c r="A118" s="929" t="s">
        <v>7370</v>
      </c>
      <c r="B118" s="931" t="s">
        <v>7371</v>
      </c>
      <c r="C118" s="931" t="s">
        <v>5547</v>
      </c>
      <c r="D118" s="931" t="s">
        <v>7508</v>
      </c>
      <c r="E118" s="931" t="s">
        <v>7509</v>
      </c>
      <c r="F118" s="941"/>
      <c r="G118" s="941"/>
      <c r="H118" s="941"/>
      <c r="I118" s="941"/>
      <c r="J118" s="941"/>
      <c r="K118" s="941"/>
      <c r="L118" s="941"/>
      <c r="M118" s="941"/>
      <c r="N118" s="941">
        <v>1</v>
      </c>
      <c r="O118" s="941">
        <v>205</v>
      </c>
      <c r="P118" s="932"/>
      <c r="Q118" s="942">
        <v>205</v>
      </c>
    </row>
    <row r="119" spans="1:17" ht="14.4" customHeight="1" x14ac:dyDescent="0.3">
      <c r="A119" s="929" t="s">
        <v>7370</v>
      </c>
      <c r="B119" s="931" t="s">
        <v>7371</v>
      </c>
      <c r="C119" s="931" t="s">
        <v>5547</v>
      </c>
      <c r="D119" s="931" t="s">
        <v>7510</v>
      </c>
      <c r="E119" s="931" t="s">
        <v>7511</v>
      </c>
      <c r="F119" s="941"/>
      <c r="G119" s="941"/>
      <c r="H119" s="941"/>
      <c r="I119" s="941"/>
      <c r="J119" s="941"/>
      <c r="K119" s="941"/>
      <c r="L119" s="941"/>
      <c r="M119" s="941"/>
      <c r="N119" s="941">
        <v>1</v>
      </c>
      <c r="O119" s="941">
        <v>310</v>
      </c>
      <c r="P119" s="932"/>
      <c r="Q119" s="942">
        <v>310</v>
      </c>
    </row>
    <row r="120" spans="1:17" ht="14.4" customHeight="1" x14ac:dyDescent="0.3">
      <c r="A120" s="929" t="s">
        <v>7370</v>
      </c>
      <c r="B120" s="931" t="s">
        <v>7371</v>
      </c>
      <c r="C120" s="931" t="s">
        <v>5547</v>
      </c>
      <c r="D120" s="931" t="s">
        <v>7512</v>
      </c>
      <c r="E120" s="931" t="s">
        <v>7513</v>
      </c>
      <c r="F120" s="941">
        <v>18</v>
      </c>
      <c r="G120" s="941">
        <v>414</v>
      </c>
      <c r="H120" s="941">
        <v>1</v>
      </c>
      <c r="I120" s="941">
        <v>23</v>
      </c>
      <c r="J120" s="941">
        <v>3</v>
      </c>
      <c r="K120" s="941">
        <v>69</v>
      </c>
      <c r="L120" s="941">
        <v>0.16666666666666666</v>
      </c>
      <c r="M120" s="941">
        <v>23</v>
      </c>
      <c r="N120" s="941">
        <v>1</v>
      </c>
      <c r="O120" s="941">
        <v>23</v>
      </c>
      <c r="P120" s="932">
        <v>5.5555555555555552E-2</v>
      </c>
      <c r="Q120" s="942">
        <v>23</v>
      </c>
    </row>
    <row r="121" spans="1:17" ht="14.4" customHeight="1" x14ac:dyDescent="0.3">
      <c r="A121" s="929" t="s">
        <v>7370</v>
      </c>
      <c r="B121" s="931" t="s">
        <v>7371</v>
      </c>
      <c r="C121" s="931" t="s">
        <v>5547</v>
      </c>
      <c r="D121" s="931" t="s">
        <v>7514</v>
      </c>
      <c r="E121" s="931" t="s">
        <v>7515</v>
      </c>
      <c r="F121" s="941"/>
      <c r="G121" s="941"/>
      <c r="H121" s="941"/>
      <c r="I121" s="941"/>
      <c r="J121" s="941"/>
      <c r="K121" s="941"/>
      <c r="L121" s="941"/>
      <c r="M121" s="941"/>
      <c r="N121" s="941">
        <v>1</v>
      </c>
      <c r="O121" s="941">
        <v>17</v>
      </c>
      <c r="P121" s="932"/>
      <c r="Q121" s="942">
        <v>17</v>
      </c>
    </row>
    <row r="122" spans="1:17" ht="14.4" customHeight="1" x14ac:dyDescent="0.3">
      <c r="A122" s="929" t="s">
        <v>7370</v>
      </c>
      <c r="B122" s="931" t="s">
        <v>7371</v>
      </c>
      <c r="C122" s="931" t="s">
        <v>5547</v>
      </c>
      <c r="D122" s="931" t="s">
        <v>7516</v>
      </c>
      <c r="E122" s="931" t="s">
        <v>7517</v>
      </c>
      <c r="F122" s="941">
        <v>1</v>
      </c>
      <c r="G122" s="941">
        <v>650</v>
      </c>
      <c r="H122" s="941">
        <v>1</v>
      </c>
      <c r="I122" s="941">
        <v>650</v>
      </c>
      <c r="J122" s="941">
        <v>1</v>
      </c>
      <c r="K122" s="941">
        <v>650</v>
      </c>
      <c r="L122" s="941">
        <v>1</v>
      </c>
      <c r="M122" s="941">
        <v>650</v>
      </c>
      <c r="N122" s="941"/>
      <c r="O122" s="941"/>
      <c r="P122" s="932"/>
      <c r="Q122" s="942"/>
    </row>
    <row r="123" spans="1:17" ht="14.4" customHeight="1" x14ac:dyDescent="0.3">
      <c r="A123" s="929" t="s">
        <v>7370</v>
      </c>
      <c r="B123" s="931" t="s">
        <v>7371</v>
      </c>
      <c r="C123" s="931" t="s">
        <v>5547</v>
      </c>
      <c r="D123" s="931" t="s">
        <v>7518</v>
      </c>
      <c r="E123" s="931" t="s">
        <v>7519</v>
      </c>
      <c r="F123" s="941">
        <v>59</v>
      </c>
      <c r="G123" s="941">
        <v>17207</v>
      </c>
      <c r="H123" s="941">
        <v>1</v>
      </c>
      <c r="I123" s="941">
        <v>291.64406779661016</v>
      </c>
      <c r="J123" s="941">
        <v>59</v>
      </c>
      <c r="K123" s="941">
        <v>17287</v>
      </c>
      <c r="L123" s="941">
        <v>1.0046492706456676</v>
      </c>
      <c r="M123" s="941">
        <v>293</v>
      </c>
      <c r="N123" s="941">
        <v>72</v>
      </c>
      <c r="O123" s="941">
        <v>21168</v>
      </c>
      <c r="P123" s="932">
        <v>1.2301970128436102</v>
      </c>
      <c r="Q123" s="942">
        <v>294</v>
      </c>
    </row>
    <row r="124" spans="1:17" ht="14.4" customHeight="1" x14ac:dyDescent="0.3">
      <c r="A124" s="929" t="s">
        <v>7370</v>
      </c>
      <c r="B124" s="931" t="s">
        <v>7371</v>
      </c>
      <c r="C124" s="931" t="s">
        <v>5547</v>
      </c>
      <c r="D124" s="931" t="s">
        <v>7520</v>
      </c>
      <c r="E124" s="931" t="s">
        <v>7521</v>
      </c>
      <c r="F124" s="941">
        <v>2</v>
      </c>
      <c r="G124" s="941">
        <v>90</v>
      </c>
      <c r="H124" s="941">
        <v>1</v>
      </c>
      <c r="I124" s="941">
        <v>45</v>
      </c>
      <c r="J124" s="941"/>
      <c r="K124" s="941"/>
      <c r="L124" s="941"/>
      <c r="M124" s="941"/>
      <c r="N124" s="941">
        <v>7</v>
      </c>
      <c r="O124" s="941">
        <v>315</v>
      </c>
      <c r="P124" s="932">
        <v>3.5</v>
      </c>
      <c r="Q124" s="942">
        <v>45</v>
      </c>
    </row>
    <row r="125" spans="1:17" ht="14.4" customHeight="1" x14ac:dyDescent="0.3">
      <c r="A125" s="929" t="s">
        <v>7370</v>
      </c>
      <c r="B125" s="931" t="s">
        <v>7371</v>
      </c>
      <c r="C125" s="931" t="s">
        <v>5547</v>
      </c>
      <c r="D125" s="931" t="s">
        <v>7522</v>
      </c>
      <c r="E125" s="931" t="s">
        <v>7523</v>
      </c>
      <c r="F125" s="941">
        <v>38</v>
      </c>
      <c r="G125" s="941">
        <v>1748</v>
      </c>
      <c r="H125" s="941">
        <v>1</v>
      </c>
      <c r="I125" s="941">
        <v>46</v>
      </c>
      <c r="J125" s="941">
        <v>5</v>
      </c>
      <c r="K125" s="941">
        <v>230</v>
      </c>
      <c r="L125" s="941">
        <v>0.13157894736842105</v>
      </c>
      <c r="M125" s="941">
        <v>46</v>
      </c>
      <c r="N125" s="941">
        <v>2</v>
      </c>
      <c r="O125" s="941">
        <v>92</v>
      </c>
      <c r="P125" s="932">
        <v>5.2631578947368418E-2</v>
      </c>
      <c r="Q125" s="942">
        <v>46</v>
      </c>
    </row>
    <row r="126" spans="1:17" ht="14.4" customHeight="1" x14ac:dyDescent="0.3">
      <c r="A126" s="929" t="s">
        <v>7370</v>
      </c>
      <c r="B126" s="931" t="s">
        <v>7371</v>
      </c>
      <c r="C126" s="931" t="s">
        <v>5547</v>
      </c>
      <c r="D126" s="931" t="s">
        <v>7524</v>
      </c>
      <c r="E126" s="931" t="s">
        <v>7525</v>
      </c>
      <c r="F126" s="941"/>
      <c r="G126" s="941"/>
      <c r="H126" s="941"/>
      <c r="I126" s="941"/>
      <c r="J126" s="941"/>
      <c r="K126" s="941"/>
      <c r="L126" s="941"/>
      <c r="M126" s="941"/>
      <c r="N126" s="941">
        <v>1</v>
      </c>
      <c r="O126" s="941">
        <v>31</v>
      </c>
      <c r="P126" s="932"/>
      <c r="Q126" s="942">
        <v>31</v>
      </c>
    </row>
    <row r="127" spans="1:17" ht="14.4" customHeight="1" x14ac:dyDescent="0.3">
      <c r="A127" s="929" t="s">
        <v>7370</v>
      </c>
      <c r="B127" s="931" t="s">
        <v>7371</v>
      </c>
      <c r="C127" s="931" t="s">
        <v>5547</v>
      </c>
      <c r="D127" s="931" t="s">
        <v>7526</v>
      </c>
      <c r="E127" s="931" t="s">
        <v>7527</v>
      </c>
      <c r="F127" s="941">
        <v>1</v>
      </c>
      <c r="G127" s="941">
        <v>26</v>
      </c>
      <c r="H127" s="941">
        <v>1</v>
      </c>
      <c r="I127" s="941">
        <v>26</v>
      </c>
      <c r="J127" s="941"/>
      <c r="K127" s="941"/>
      <c r="L127" s="941"/>
      <c r="M127" s="941"/>
      <c r="N127" s="941">
        <v>2</v>
      </c>
      <c r="O127" s="941">
        <v>52</v>
      </c>
      <c r="P127" s="932">
        <v>2</v>
      </c>
      <c r="Q127" s="942">
        <v>26</v>
      </c>
    </row>
    <row r="128" spans="1:17" ht="14.4" customHeight="1" x14ac:dyDescent="0.3">
      <c r="A128" s="929" t="s">
        <v>7370</v>
      </c>
      <c r="B128" s="931" t="s">
        <v>7371</v>
      </c>
      <c r="C128" s="931" t="s">
        <v>5547</v>
      </c>
      <c r="D128" s="931" t="s">
        <v>7528</v>
      </c>
      <c r="E128" s="931" t="s">
        <v>7529</v>
      </c>
      <c r="F128" s="941"/>
      <c r="G128" s="941"/>
      <c r="H128" s="941"/>
      <c r="I128" s="941"/>
      <c r="J128" s="941"/>
      <c r="K128" s="941"/>
      <c r="L128" s="941"/>
      <c r="M128" s="941"/>
      <c r="N128" s="941">
        <v>4</v>
      </c>
      <c r="O128" s="941">
        <v>532</v>
      </c>
      <c r="P128" s="932"/>
      <c r="Q128" s="942">
        <v>133</v>
      </c>
    </row>
    <row r="129" spans="1:17" ht="14.4" customHeight="1" x14ac:dyDescent="0.3">
      <c r="A129" s="929" t="s">
        <v>7370</v>
      </c>
      <c r="B129" s="931" t="s">
        <v>7371</v>
      </c>
      <c r="C129" s="931" t="s">
        <v>5547</v>
      </c>
      <c r="D129" s="931" t="s">
        <v>7530</v>
      </c>
      <c r="E129" s="931" t="s">
        <v>7531</v>
      </c>
      <c r="F129" s="941"/>
      <c r="G129" s="941"/>
      <c r="H129" s="941"/>
      <c r="I129" s="941"/>
      <c r="J129" s="941"/>
      <c r="K129" s="941"/>
      <c r="L129" s="941"/>
      <c r="M129" s="941"/>
      <c r="N129" s="941">
        <v>239</v>
      </c>
      <c r="O129" s="941">
        <v>8843</v>
      </c>
      <c r="P129" s="932"/>
      <c r="Q129" s="942">
        <v>37</v>
      </c>
    </row>
    <row r="130" spans="1:17" ht="14.4" customHeight="1" x14ac:dyDescent="0.3">
      <c r="A130" s="929" t="s">
        <v>7370</v>
      </c>
      <c r="B130" s="931" t="s">
        <v>7532</v>
      </c>
      <c r="C130" s="931" t="s">
        <v>5547</v>
      </c>
      <c r="D130" s="931" t="s">
        <v>7533</v>
      </c>
      <c r="E130" s="931" t="s">
        <v>7534</v>
      </c>
      <c r="F130" s="941">
        <v>2</v>
      </c>
      <c r="G130" s="941">
        <v>2074</v>
      </c>
      <c r="H130" s="941">
        <v>1</v>
      </c>
      <c r="I130" s="941">
        <v>1037</v>
      </c>
      <c r="J130" s="941">
        <v>1</v>
      </c>
      <c r="K130" s="941">
        <v>1037</v>
      </c>
      <c r="L130" s="941">
        <v>0.5</v>
      </c>
      <c r="M130" s="941">
        <v>1037</v>
      </c>
      <c r="N130" s="941"/>
      <c r="O130" s="941"/>
      <c r="P130" s="932"/>
      <c r="Q130" s="942"/>
    </row>
    <row r="131" spans="1:17" ht="14.4" customHeight="1" x14ac:dyDescent="0.3">
      <c r="A131" s="929" t="s">
        <v>7535</v>
      </c>
      <c r="B131" s="931" t="s">
        <v>7283</v>
      </c>
      <c r="C131" s="931" t="s">
        <v>5520</v>
      </c>
      <c r="D131" s="931" t="s">
        <v>7536</v>
      </c>
      <c r="E131" s="931" t="s">
        <v>7537</v>
      </c>
      <c r="F131" s="941">
        <v>0.2</v>
      </c>
      <c r="G131" s="941">
        <v>1335.72</v>
      </c>
      <c r="H131" s="941">
        <v>1</v>
      </c>
      <c r="I131" s="941">
        <v>6678.5999999999995</v>
      </c>
      <c r="J131" s="941"/>
      <c r="K131" s="941"/>
      <c r="L131" s="941"/>
      <c r="M131" s="941"/>
      <c r="N131" s="941"/>
      <c r="O131" s="941"/>
      <c r="P131" s="932"/>
      <c r="Q131" s="942"/>
    </row>
    <row r="132" spans="1:17" ht="14.4" customHeight="1" x14ac:dyDescent="0.3">
      <c r="A132" s="929" t="s">
        <v>7535</v>
      </c>
      <c r="B132" s="931" t="s">
        <v>7283</v>
      </c>
      <c r="C132" s="931" t="s">
        <v>5520</v>
      </c>
      <c r="D132" s="931" t="s">
        <v>7538</v>
      </c>
      <c r="E132" s="931" t="s">
        <v>7539</v>
      </c>
      <c r="F132" s="941">
        <v>13.1</v>
      </c>
      <c r="G132" s="941">
        <v>12956.240000000002</v>
      </c>
      <c r="H132" s="941">
        <v>1</v>
      </c>
      <c r="I132" s="941">
        <v>989.02595419847341</v>
      </c>
      <c r="J132" s="941">
        <v>15.299999999999999</v>
      </c>
      <c r="K132" s="941">
        <v>14555.439999999999</v>
      </c>
      <c r="L132" s="941">
        <v>1.1234308719196309</v>
      </c>
      <c r="M132" s="941">
        <v>951.33594771241826</v>
      </c>
      <c r="N132" s="941">
        <v>9.6</v>
      </c>
      <c r="O132" s="941">
        <v>9603.5399999999991</v>
      </c>
      <c r="P132" s="932">
        <v>0.74122893679030322</v>
      </c>
      <c r="Q132" s="942">
        <v>1000.36875</v>
      </c>
    </row>
    <row r="133" spans="1:17" ht="14.4" customHeight="1" x14ac:dyDescent="0.3">
      <c r="A133" s="929" t="s">
        <v>7535</v>
      </c>
      <c r="B133" s="931" t="s">
        <v>7283</v>
      </c>
      <c r="C133" s="931" t="s">
        <v>5520</v>
      </c>
      <c r="D133" s="931" t="s">
        <v>7540</v>
      </c>
      <c r="E133" s="931" t="s">
        <v>6836</v>
      </c>
      <c r="F133" s="941">
        <v>0.99</v>
      </c>
      <c r="G133" s="941">
        <v>10234</v>
      </c>
      <c r="H133" s="941">
        <v>1</v>
      </c>
      <c r="I133" s="941">
        <v>10337.373737373737</v>
      </c>
      <c r="J133" s="941">
        <v>0.73</v>
      </c>
      <c r="K133" s="941">
        <v>7218.17</v>
      </c>
      <c r="L133" s="941">
        <v>0.70531268321282004</v>
      </c>
      <c r="M133" s="941">
        <v>9887.9041095890407</v>
      </c>
      <c r="N133" s="941">
        <v>1.25</v>
      </c>
      <c r="O133" s="941">
        <v>12359.86</v>
      </c>
      <c r="P133" s="932">
        <v>1.2077252296267345</v>
      </c>
      <c r="Q133" s="942">
        <v>9887.8880000000008</v>
      </c>
    </row>
    <row r="134" spans="1:17" ht="14.4" customHeight="1" x14ac:dyDescent="0.3">
      <c r="A134" s="929" t="s">
        <v>7535</v>
      </c>
      <c r="B134" s="931" t="s">
        <v>7283</v>
      </c>
      <c r="C134" s="931" t="s">
        <v>5520</v>
      </c>
      <c r="D134" s="931" t="s">
        <v>6835</v>
      </c>
      <c r="E134" s="931" t="s">
        <v>6836</v>
      </c>
      <c r="F134" s="941">
        <v>0.3</v>
      </c>
      <c r="G134" s="941">
        <v>1951.96</v>
      </c>
      <c r="H134" s="941">
        <v>1</v>
      </c>
      <c r="I134" s="941">
        <v>6506.5333333333338</v>
      </c>
      <c r="J134" s="941"/>
      <c r="K134" s="941"/>
      <c r="L134" s="941"/>
      <c r="M134" s="941"/>
      <c r="N134" s="941"/>
      <c r="O134" s="941"/>
      <c r="P134" s="932"/>
      <c r="Q134" s="942"/>
    </row>
    <row r="135" spans="1:17" ht="14.4" customHeight="1" x14ac:dyDescent="0.3">
      <c r="A135" s="929" t="s">
        <v>7535</v>
      </c>
      <c r="B135" s="931" t="s">
        <v>7283</v>
      </c>
      <c r="C135" s="931" t="s">
        <v>5520</v>
      </c>
      <c r="D135" s="931" t="s">
        <v>7541</v>
      </c>
      <c r="E135" s="931" t="s">
        <v>7542</v>
      </c>
      <c r="F135" s="941">
        <v>1</v>
      </c>
      <c r="G135" s="941">
        <v>975.22</v>
      </c>
      <c r="H135" s="941">
        <v>1</v>
      </c>
      <c r="I135" s="941">
        <v>975.22</v>
      </c>
      <c r="J135" s="941"/>
      <c r="K135" s="941"/>
      <c r="L135" s="941"/>
      <c r="M135" s="941"/>
      <c r="N135" s="941">
        <v>1</v>
      </c>
      <c r="O135" s="941">
        <v>932.82</v>
      </c>
      <c r="P135" s="932">
        <v>0.95652263079100108</v>
      </c>
      <c r="Q135" s="942">
        <v>932.82</v>
      </c>
    </row>
    <row r="136" spans="1:17" ht="14.4" customHeight="1" x14ac:dyDescent="0.3">
      <c r="A136" s="929" t="s">
        <v>7535</v>
      </c>
      <c r="B136" s="931" t="s">
        <v>7283</v>
      </c>
      <c r="C136" s="931" t="s">
        <v>5520</v>
      </c>
      <c r="D136" s="931" t="s">
        <v>7284</v>
      </c>
      <c r="E136" s="931" t="s">
        <v>7285</v>
      </c>
      <c r="F136" s="941">
        <v>0.08</v>
      </c>
      <c r="G136" s="941">
        <v>436.86</v>
      </c>
      <c r="H136" s="941">
        <v>1</v>
      </c>
      <c r="I136" s="941">
        <v>5460.75</v>
      </c>
      <c r="J136" s="941"/>
      <c r="K136" s="941"/>
      <c r="L136" s="941"/>
      <c r="M136" s="941"/>
      <c r="N136" s="941">
        <v>0.16</v>
      </c>
      <c r="O136" s="941">
        <v>727.61</v>
      </c>
      <c r="P136" s="932">
        <v>1.6655450258664102</v>
      </c>
      <c r="Q136" s="942">
        <v>4547.5625</v>
      </c>
    </row>
    <row r="137" spans="1:17" ht="14.4" customHeight="1" x14ac:dyDescent="0.3">
      <c r="A137" s="929" t="s">
        <v>7535</v>
      </c>
      <c r="B137" s="931" t="s">
        <v>7283</v>
      </c>
      <c r="C137" s="931" t="s">
        <v>5520</v>
      </c>
      <c r="D137" s="931" t="s">
        <v>7298</v>
      </c>
      <c r="E137" s="931" t="s">
        <v>7285</v>
      </c>
      <c r="F137" s="941">
        <v>4.87</v>
      </c>
      <c r="G137" s="941">
        <v>53220.58</v>
      </c>
      <c r="H137" s="941">
        <v>1</v>
      </c>
      <c r="I137" s="941">
        <v>10928.250513347022</v>
      </c>
      <c r="J137" s="941">
        <v>0.99999999999999978</v>
      </c>
      <c r="K137" s="941">
        <v>8854</v>
      </c>
      <c r="L137" s="941">
        <v>0.16636421474549881</v>
      </c>
      <c r="M137" s="941">
        <v>8854.0000000000018</v>
      </c>
      <c r="N137" s="941">
        <v>1.1600000000000001</v>
      </c>
      <c r="O137" s="941">
        <v>10321.32</v>
      </c>
      <c r="P137" s="932">
        <v>0.1939347523082236</v>
      </c>
      <c r="Q137" s="942">
        <v>8897.689655172413</v>
      </c>
    </row>
    <row r="138" spans="1:17" ht="14.4" customHeight="1" x14ac:dyDescent="0.3">
      <c r="A138" s="929" t="s">
        <v>7535</v>
      </c>
      <c r="B138" s="931" t="s">
        <v>7283</v>
      </c>
      <c r="C138" s="931" t="s">
        <v>5520</v>
      </c>
      <c r="D138" s="931" t="s">
        <v>7543</v>
      </c>
      <c r="E138" s="931" t="s">
        <v>7544</v>
      </c>
      <c r="F138" s="941">
        <v>0.1</v>
      </c>
      <c r="G138" s="941">
        <v>195.61</v>
      </c>
      <c r="H138" s="941">
        <v>1</v>
      </c>
      <c r="I138" s="941">
        <v>1956.1000000000001</v>
      </c>
      <c r="J138" s="941"/>
      <c r="K138" s="941"/>
      <c r="L138" s="941"/>
      <c r="M138" s="941"/>
      <c r="N138" s="941">
        <v>0.1</v>
      </c>
      <c r="O138" s="941">
        <v>194.93</v>
      </c>
      <c r="P138" s="932">
        <v>0.99652369510761207</v>
      </c>
      <c r="Q138" s="942">
        <v>1949.3</v>
      </c>
    </row>
    <row r="139" spans="1:17" ht="14.4" customHeight="1" x14ac:dyDescent="0.3">
      <c r="A139" s="929" t="s">
        <v>7535</v>
      </c>
      <c r="B139" s="931" t="s">
        <v>7283</v>
      </c>
      <c r="C139" s="931" t="s">
        <v>5520</v>
      </c>
      <c r="D139" s="931" t="s">
        <v>7299</v>
      </c>
      <c r="E139" s="931" t="s">
        <v>7285</v>
      </c>
      <c r="F139" s="941">
        <v>13.000000000000004</v>
      </c>
      <c r="G139" s="941">
        <v>28395.940000000002</v>
      </c>
      <c r="H139" s="941">
        <v>1</v>
      </c>
      <c r="I139" s="941">
        <v>2184.3030769230763</v>
      </c>
      <c r="J139" s="941">
        <v>16.800000000000004</v>
      </c>
      <c r="K139" s="941">
        <v>29749.439999999991</v>
      </c>
      <c r="L139" s="941">
        <v>1.0476652648230693</v>
      </c>
      <c r="M139" s="941">
        <v>1770.799999999999</v>
      </c>
      <c r="N139" s="941">
        <v>19.399999999999999</v>
      </c>
      <c r="O139" s="941">
        <v>34872.159999999996</v>
      </c>
      <c r="P139" s="932">
        <v>1.2280685196545702</v>
      </c>
      <c r="Q139" s="942">
        <v>1797.5340206185567</v>
      </c>
    </row>
    <row r="140" spans="1:17" ht="14.4" customHeight="1" x14ac:dyDescent="0.3">
      <c r="A140" s="929" t="s">
        <v>7535</v>
      </c>
      <c r="B140" s="931" t="s">
        <v>7283</v>
      </c>
      <c r="C140" s="931" t="s">
        <v>5520</v>
      </c>
      <c r="D140" s="931" t="s">
        <v>7545</v>
      </c>
      <c r="E140" s="931" t="s">
        <v>7546</v>
      </c>
      <c r="F140" s="941">
        <v>0.15</v>
      </c>
      <c r="G140" s="941">
        <v>56.9</v>
      </c>
      <c r="H140" s="941">
        <v>1</v>
      </c>
      <c r="I140" s="941">
        <v>379.33333333333331</v>
      </c>
      <c r="J140" s="941"/>
      <c r="K140" s="941"/>
      <c r="L140" s="941"/>
      <c r="M140" s="941"/>
      <c r="N140" s="941"/>
      <c r="O140" s="941"/>
      <c r="P140" s="932"/>
      <c r="Q140" s="942"/>
    </row>
    <row r="141" spans="1:17" ht="14.4" customHeight="1" x14ac:dyDescent="0.3">
      <c r="A141" s="929" t="s">
        <v>7535</v>
      </c>
      <c r="B141" s="931" t="s">
        <v>7283</v>
      </c>
      <c r="C141" s="931" t="s">
        <v>5520</v>
      </c>
      <c r="D141" s="931" t="s">
        <v>7547</v>
      </c>
      <c r="E141" s="931" t="s">
        <v>7548</v>
      </c>
      <c r="F141" s="941">
        <v>0.05</v>
      </c>
      <c r="G141" s="941">
        <v>47.24</v>
      </c>
      <c r="H141" s="941">
        <v>1</v>
      </c>
      <c r="I141" s="941">
        <v>944.8</v>
      </c>
      <c r="J141" s="941"/>
      <c r="K141" s="941"/>
      <c r="L141" s="941"/>
      <c r="M141" s="941"/>
      <c r="N141" s="941"/>
      <c r="O141" s="941"/>
      <c r="P141" s="932"/>
      <c r="Q141" s="942"/>
    </row>
    <row r="142" spans="1:17" ht="14.4" customHeight="1" x14ac:dyDescent="0.3">
      <c r="A142" s="929" t="s">
        <v>7535</v>
      </c>
      <c r="B142" s="931" t="s">
        <v>7283</v>
      </c>
      <c r="C142" s="931" t="s">
        <v>5520</v>
      </c>
      <c r="D142" s="931" t="s">
        <v>7549</v>
      </c>
      <c r="E142" s="931" t="s">
        <v>7285</v>
      </c>
      <c r="F142" s="941"/>
      <c r="G142" s="941"/>
      <c r="H142" s="941"/>
      <c r="I142" s="941"/>
      <c r="J142" s="941">
        <v>0.51</v>
      </c>
      <c r="K142" s="941">
        <v>17672.600000000002</v>
      </c>
      <c r="L142" s="941"/>
      <c r="M142" s="941">
        <v>34652.156862745105</v>
      </c>
      <c r="N142" s="941">
        <v>0.59000000000000008</v>
      </c>
      <c r="O142" s="941">
        <v>20658.540000000005</v>
      </c>
      <c r="P142" s="932"/>
      <c r="Q142" s="942">
        <v>35014.47457627119</v>
      </c>
    </row>
    <row r="143" spans="1:17" ht="14.4" customHeight="1" x14ac:dyDescent="0.3">
      <c r="A143" s="929" t="s">
        <v>7535</v>
      </c>
      <c r="B143" s="931" t="s">
        <v>7283</v>
      </c>
      <c r="C143" s="931" t="s">
        <v>5542</v>
      </c>
      <c r="D143" s="931" t="s">
        <v>7550</v>
      </c>
      <c r="E143" s="931" t="s">
        <v>7551</v>
      </c>
      <c r="F143" s="941">
        <v>4</v>
      </c>
      <c r="G143" s="941">
        <v>3889.28</v>
      </c>
      <c r="H143" s="941">
        <v>1</v>
      </c>
      <c r="I143" s="941">
        <v>972.32</v>
      </c>
      <c r="J143" s="941">
        <v>2</v>
      </c>
      <c r="K143" s="941">
        <v>1944.64</v>
      </c>
      <c r="L143" s="941">
        <v>0.5</v>
      </c>
      <c r="M143" s="941">
        <v>972.32</v>
      </c>
      <c r="N143" s="941">
        <v>1</v>
      </c>
      <c r="O143" s="941">
        <v>972.32</v>
      </c>
      <c r="P143" s="932">
        <v>0.25</v>
      </c>
      <c r="Q143" s="942">
        <v>972.32</v>
      </c>
    </row>
    <row r="144" spans="1:17" ht="14.4" customHeight="1" x14ac:dyDescent="0.3">
      <c r="A144" s="929" t="s">
        <v>7535</v>
      </c>
      <c r="B144" s="931" t="s">
        <v>7283</v>
      </c>
      <c r="C144" s="931" t="s">
        <v>5542</v>
      </c>
      <c r="D144" s="931" t="s">
        <v>7552</v>
      </c>
      <c r="E144" s="931" t="s">
        <v>7551</v>
      </c>
      <c r="F144" s="941">
        <v>3</v>
      </c>
      <c r="G144" s="941">
        <v>5121.93</v>
      </c>
      <c r="H144" s="941">
        <v>1</v>
      </c>
      <c r="I144" s="941">
        <v>1707.3100000000002</v>
      </c>
      <c r="J144" s="941"/>
      <c r="K144" s="941"/>
      <c r="L144" s="941"/>
      <c r="M144" s="941"/>
      <c r="N144" s="941">
        <v>1</v>
      </c>
      <c r="O144" s="941">
        <v>1707.31</v>
      </c>
      <c r="P144" s="932">
        <v>0.33333333333333331</v>
      </c>
      <c r="Q144" s="942">
        <v>1707.31</v>
      </c>
    </row>
    <row r="145" spans="1:17" ht="14.4" customHeight="1" x14ac:dyDescent="0.3">
      <c r="A145" s="929" t="s">
        <v>7535</v>
      </c>
      <c r="B145" s="931" t="s">
        <v>7283</v>
      </c>
      <c r="C145" s="931" t="s">
        <v>5542</v>
      </c>
      <c r="D145" s="931" t="s">
        <v>7553</v>
      </c>
      <c r="E145" s="931" t="s">
        <v>7551</v>
      </c>
      <c r="F145" s="941">
        <v>1</v>
      </c>
      <c r="G145" s="941">
        <v>2066.3000000000002</v>
      </c>
      <c r="H145" s="941">
        <v>1</v>
      </c>
      <c r="I145" s="941">
        <v>2066.3000000000002</v>
      </c>
      <c r="J145" s="941"/>
      <c r="K145" s="941"/>
      <c r="L145" s="941"/>
      <c r="M145" s="941"/>
      <c r="N145" s="941"/>
      <c r="O145" s="941"/>
      <c r="P145" s="932"/>
      <c r="Q145" s="942"/>
    </row>
    <row r="146" spans="1:17" ht="14.4" customHeight="1" x14ac:dyDescent="0.3">
      <c r="A146" s="929" t="s">
        <v>7535</v>
      </c>
      <c r="B146" s="931" t="s">
        <v>7283</v>
      </c>
      <c r="C146" s="931" t="s">
        <v>5542</v>
      </c>
      <c r="D146" s="931" t="s">
        <v>7554</v>
      </c>
      <c r="E146" s="931" t="s">
        <v>7555</v>
      </c>
      <c r="F146" s="941">
        <v>2</v>
      </c>
      <c r="G146" s="941">
        <v>3864.18</v>
      </c>
      <c r="H146" s="941">
        <v>1</v>
      </c>
      <c r="I146" s="941">
        <v>1932.09</v>
      </c>
      <c r="J146" s="941"/>
      <c r="K146" s="941"/>
      <c r="L146" s="941"/>
      <c r="M146" s="941"/>
      <c r="N146" s="941"/>
      <c r="O146" s="941"/>
      <c r="P146" s="932"/>
      <c r="Q146" s="942"/>
    </row>
    <row r="147" spans="1:17" ht="14.4" customHeight="1" x14ac:dyDescent="0.3">
      <c r="A147" s="929" t="s">
        <v>7535</v>
      </c>
      <c r="B147" s="931" t="s">
        <v>7283</v>
      </c>
      <c r="C147" s="931" t="s">
        <v>5542</v>
      </c>
      <c r="D147" s="931" t="s">
        <v>7556</v>
      </c>
      <c r="E147" s="931" t="s">
        <v>7557</v>
      </c>
      <c r="F147" s="941"/>
      <c r="G147" s="941"/>
      <c r="H147" s="941"/>
      <c r="I147" s="941"/>
      <c r="J147" s="941">
        <v>2</v>
      </c>
      <c r="K147" s="941">
        <v>2055.52</v>
      </c>
      <c r="L147" s="941"/>
      <c r="M147" s="941">
        <v>1027.76</v>
      </c>
      <c r="N147" s="941"/>
      <c r="O147" s="941"/>
      <c r="P147" s="932"/>
      <c r="Q147" s="942"/>
    </row>
    <row r="148" spans="1:17" ht="14.4" customHeight="1" x14ac:dyDescent="0.3">
      <c r="A148" s="929" t="s">
        <v>7535</v>
      </c>
      <c r="B148" s="931" t="s">
        <v>7283</v>
      </c>
      <c r="C148" s="931" t="s">
        <v>5542</v>
      </c>
      <c r="D148" s="931" t="s">
        <v>7558</v>
      </c>
      <c r="E148" s="931" t="s">
        <v>7557</v>
      </c>
      <c r="F148" s="941"/>
      <c r="G148" s="941"/>
      <c r="H148" s="941"/>
      <c r="I148" s="941"/>
      <c r="J148" s="941"/>
      <c r="K148" s="941"/>
      <c r="L148" s="941"/>
      <c r="M148" s="941"/>
      <c r="N148" s="941">
        <v>1</v>
      </c>
      <c r="O148" s="941">
        <v>2141.85</v>
      </c>
      <c r="P148" s="932"/>
      <c r="Q148" s="942">
        <v>2141.85</v>
      </c>
    </row>
    <row r="149" spans="1:17" ht="14.4" customHeight="1" x14ac:dyDescent="0.3">
      <c r="A149" s="929" t="s">
        <v>7535</v>
      </c>
      <c r="B149" s="931" t="s">
        <v>7283</v>
      </c>
      <c r="C149" s="931" t="s">
        <v>5542</v>
      </c>
      <c r="D149" s="931" t="s">
        <v>7559</v>
      </c>
      <c r="E149" s="931" t="s">
        <v>7560</v>
      </c>
      <c r="F149" s="941"/>
      <c r="G149" s="941"/>
      <c r="H149" s="941"/>
      <c r="I149" s="941"/>
      <c r="J149" s="941"/>
      <c r="K149" s="941"/>
      <c r="L149" s="941"/>
      <c r="M149" s="941"/>
      <c r="N149" s="941">
        <v>1</v>
      </c>
      <c r="O149" s="941">
        <v>8536.5499999999993</v>
      </c>
      <c r="P149" s="932"/>
      <c r="Q149" s="942">
        <v>8536.5499999999993</v>
      </c>
    </row>
    <row r="150" spans="1:17" ht="14.4" customHeight="1" x14ac:dyDescent="0.3">
      <c r="A150" s="929" t="s">
        <v>7535</v>
      </c>
      <c r="B150" s="931" t="s">
        <v>7283</v>
      </c>
      <c r="C150" s="931" t="s">
        <v>5542</v>
      </c>
      <c r="D150" s="931" t="s">
        <v>7561</v>
      </c>
      <c r="E150" s="931" t="s">
        <v>7562</v>
      </c>
      <c r="F150" s="941"/>
      <c r="G150" s="941"/>
      <c r="H150" s="941"/>
      <c r="I150" s="941"/>
      <c r="J150" s="941"/>
      <c r="K150" s="941"/>
      <c r="L150" s="941"/>
      <c r="M150" s="941"/>
      <c r="N150" s="941">
        <v>1</v>
      </c>
      <c r="O150" s="941">
        <v>2236.5</v>
      </c>
      <c r="P150" s="932"/>
      <c r="Q150" s="942">
        <v>2236.5</v>
      </c>
    </row>
    <row r="151" spans="1:17" ht="14.4" customHeight="1" x14ac:dyDescent="0.3">
      <c r="A151" s="929" t="s">
        <v>7535</v>
      </c>
      <c r="B151" s="931" t="s">
        <v>7283</v>
      </c>
      <c r="C151" s="931" t="s">
        <v>5542</v>
      </c>
      <c r="D151" s="931" t="s">
        <v>7563</v>
      </c>
      <c r="E151" s="931" t="s">
        <v>7564</v>
      </c>
      <c r="F151" s="941"/>
      <c r="G151" s="941"/>
      <c r="H151" s="941"/>
      <c r="I151" s="941"/>
      <c r="J151" s="941"/>
      <c r="K151" s="941"/>
      <c r="L151" s="941"/>
      <c r="M151" s="941"/>
      <c r="N151" s="941">
        <v>1</v>
      </c>
      <c r="O151" s="941">
        <v>6890.78</v>
      </c>
      <c r="P151" s="932"/>
      <c r="Q151" s="942">
        <v>6890.78</v>
      </c>
    </row>
    <row r="152" spans="1:17" ht="14.4" customHeight="1" x14ac:dyDescent="0.3">
      <c r="A152" s="929" t="s">
        <v>7535</v>
      </c>
      <c r="B152" s="931" t="s">
        <v>7283</v>
      </c>
      <c r="C152" s="931" t="s">
        <v>5542</v>
      </c>
      <c r="D152" s="931" t="s">
        <v>7565</v>
      </c>
      <c r="E152" s="931" t="s">
        <v>7566</v>
      </c>
      <c r="F152" s="941">
        <v>1</v>
      </c>
      <c r="G152" s="941">
        <v>1002.8</v>
      </c>
      <c r="H152" s="941">
        <v>1</v>
      </c>
      <c r="I152" s="941">
        <v>1002.8</v>
      </c>
      <c r="J152" s="941">
        <v>2</v>
      </c>
      <c r="K152" s="941">
        <v>2005.6</v>
      </c>
      <c r="L152" s="941">
        <v>2</v>
      </c>
      <c r="M152" s="941">
        <v>1002.8</v>
      </c>
      <c r="N152" s="941"/>
      <c r="O152" s="941"/>
      <c r="P152" s="932"/>
      <c r="Q152" s="942"/>
    </row>
    <row r="153" spans="1:17" ht="14.4" customHeight="1" x14ac:dyDescent="0.3">
      <c r="A153" s="929" t="s">
        <v>7535</v>
      </c>
      <c r="B153" s="931" t="s">
        <v>7283</v>
      </c>
      <c r="C153" s="931" t="s">
        <v>5542</v>
      </c>
      <c r="D153" s="931" t="s">
        <v>7567</v>
      </c>
      <c r="E153" s="931" t="s">
        <v>7568</v>
      </c>
      <c r="F153" s="941">
        <v>4</v>
      </c>
      <c r="G153" s="941">
        <v>21036.92</v>
      </c>
      <c r="H153" s="941">
        <v>1</v>
      </c>
      <c r="I153" s="941">
        <v>5259.23</v>
      </c>
      <c r="J153" s="941"/>
      <c r="K153" s="941"/>
      <c r="L153" s="941"/>
      <c r="M153" s="941"/>
      <c r="N153" s="941">
        <v>1</v>
      </c>
      <c r="O153" s="941">
        <v>5259.23</v>
      </c>
      <c r="P153" s="932">
        <v>0.25</v>
      </c>
      <c r="Q153" s="942">
        <v>5259.23</v>
      </c>
    </row>
    <row r="154" spans="1:17" ht="14.4" customHeight="1" x14ac:dyDescent="0.3">
      <c r="A154" s="929" t="s">
        <v>7535</v>
      </c>
      <c r="B154" s="931" t="s">
        <v>7283</v>
      </c>
      <c r="C154" s="931" t="s">
        <v>5542</v>
      </c>
      <c r="D154" s="931" t="s">
        <v>7569</v>
      </c>
      <c r="E154" s="931" t="s">
        <v>7570</v>
      </c>
      <c r="F154" s="941">
        <v>1</v>
      </c>
      <c r="G154" s="941">
        <v>1497.44</v>
      </c>
      <c r="H154" s="941">
        <v>1</v>
      </c>
      <c r="I154" s="941">
        <v>1497.44</v>
      </c>
      <c r="J154" s="941">
        <v>2</v>
      </c>
      <c r="K154" s="941">
        <v>2994.88</v>
      </c>
      <c r="L154" s="941">
        <v>2</v>
      </c>
      <c r="M154" s="941">
        <v>1497.44</v>
      </c>
      <c r="N154" s="941"/>
      <c r="O154" s="941"/>
      <c r="P154" s="932"/>
      <c r="Q154" s="942"/>
    </row>
    <row r="155" spans="1:17" ht="14.4" customHeight="1" x14ac:dyDescent="0.3">
      <c r="A155" s="929" t="s">
        <v>7535</v>
      </c>
      <c r="B155" s="931" t="s">
        <v>7283</v>
      </c>
      <c r="C155" s="931" t="s">
        <v>5542</v>
      </c>
      <c r="D155" s="931" t="s">
        <v>7571</v>
      </c>
      <c r="E155" s="931" t="s">
        <v>7572</v>
      </c>
      <c r="F155" s="941">
        <v>1</v>
      </c>
      <c r="G155" s="941">
        <v>831.16</v>
      </c>
      <c r="H155" s="941">
        <v>1</v>
      </c>
      <c r="I155" s="941">
        <v>831.16</v>
      </c>
      <c r="J155" s="941"/>
      <c r="K155" s="941"/>
      <c r="L155" s="941"/>
      <c r="M155" s="941"/>
      <c r="N155" s="941"/>
      <c r="O155" s="941"/>
      <c r="P155" s="932"/>
      <c r="Q155" s="942"/>
    </row>
    <row r="156" spans="1:17" ht="14.4" customHeight="1" x14ac:dyDescent="0.3">
      <c r="A156" s="929" t="s">
        <v>7535</v>
      </c>
      <c r="B156" s="931" t="s">
        <v>7283</v>
      </c>
      <c r="C156" s="931" t="s">
        <v>5542</v>
      </c>
      <c r="D156" s="931" t="s">
        <v>7573</v>
      </c>
      <c r="E156" s="931" t="s">
        <v>7572</v>
      </c>
      <c r="F156" s="941">
        <v>8</v>
      </c>
      <c r="G156" s="941">
        <v>7104.48</v>
      </c>
      <c r="H156" s="941">
        <v>1</v>
      </c>
      <c r="I156" s="941">
        <v>888.06</v>
      </c>
      <c r="J156" s="941"/>
      <c r="K156" s="941"/>
      <c r="L156" s="941"/>
      <c r="M156" s="941"/>
      <c r="N156" s="941">
        <v>1</v>
      </c>
      <c r="O156" s="941">
        <v>888.06</v>
      </c>
      <c r="P156" s="932">
        <v>0.125</v>
      </c>
      <c r="Q156" s="942">
        <v>888.06</v>
      </c>
    </row>
    <row r="157" spans="1:17" ht="14.4" customHeight="1" x14ac:dyDescent="0.3">
      <c r="A157" s="929" t="s">
        <v>7535</v>
      </c>
      <c r="B157" s="931" t="s">
        <v>7283</v>
      </c>
      <c r="C157" s="931" t="s">
        <v>5542</v>
      </c>
      <c r="D157" s="931" t="s">
        <v>7574</v>
      </c>
      <c r="E157" s="931" t="s">
        <v>7575</v>
      </c>
      <c r="F157" s="941">
        <v>2</v>
      </c>
      <c r="G157" s="941">
        <v>1776.12</v>
      </c>
      <c r="H157" s="941">
        <v>1</v>
      </c>
      <c r="I157" s="941">
        <v>888.06</v>
      </c>
      <c r="J157" s="941"/>
      <c r="K157" s="941"/>
      <c r="L157" s="941"/>
      <c r="M157" s="941"/>
      <c r="N157" s="941"/>
      <c r="O157" s="941"/>
      <c r="P157" s="932"/>
      <c r="Q157" s="942"/>
    </row>
    <row r="158" spans="1:17" ht="14.4" customHeight="1" x14ac:dyDescent="0.3">
      <c r="A158" s="929" t="s">
        <v>7535</v>
      </c>
      <c r="B158" s="931" t="s">
        <v>7283</v>
      </c>
      <c r="C158" s="931" t="s">
        <v>5542</v>
      </c>
      <c r="D158" s="931" t="s">
        <v>7576</v>
      </c>
      <c r="E158" s="931" t="s">
        <v>7577</v>
      </c>
      <c r="F158" s="941">
        <v>7</v>
      </c>
      <c r="G158" s="941">
        <v>27291.599999999999</v>
      </c>
      <c r="H158" s="941">
        <v>1</v>
      </c>
      <c r="I158" s="941">
        <v>3898.7999999999997</v>
      </c>
      <c r="J158" s="941"/>
      <c r="K158" s="941"/>
      <c r="L158" s="941"/>
      <c r="M158" s="941"/>
      <c r="N158" s="941"/>
      <c r="O158" s="941"/>
      <c r="P158" s="932"/>
      <c r="Q158" s="942"/>
    </row>
    <row r="159" spans="1:17" ht="14.4" customHeight="1" x14ac:dyDescent="0.3">
      <c r="A159" s="929" t="s">
        <v>7535</v>
      </c>
      <c r="B159" s="931" t="s">
        <v>7283</v>
      </c>
      <c r="C159" s="931" t="s">
        <v>5542</v>
      </c>
      <c r="D159" s="931" t="s">
        <v>7578</v>
      </c>
      <c r="E159" s="931" t="s">
        <v>7579</v>
      </c>
      <c r="F159" s="941">
        <v>9</v>
      </c>
      <c r="G159" s="941">
        <v>32801.22</v>
      </c>
      <c r="H159" s="941">
        <v>1</v>
      </c>
      <c r="I159" s="941">
        <v>3644.58</v>
      </c>
      <c r="J159" s="941">
        <v>6</v>
      </c>
      <c r="K159" s="941">
        <v>21867.48</v>
      </c>
      <c r="L159" s="941">
        <v>0.66666666666666663</v>
      </c>
      <c r="M159" s="941">
        <v>3644.58</v>
      </c>
      <c r="N159" s="941">
        <v>1</v>
      </c>
      <c r="O159" s="941">
        <v>3644.58</v>
      </c>
      <c r="P159" s="932">
        <v>0.1111111111111111</v>
      </c>
      <c r="Q159" s="942">
        <v>3644.58</v>
      </c>
    </row>
    <row r="160" spans="1:17" ht="14.4" customHeight="1" x14ac:dyDescent="0.3">
      <c r="A160" s="929" t="s">
        <v>7535</v>
      </c>
      <c r="B160" s="931" t="s">
        <v>7283</v>
      </c>
      <c r="C160" s="931" t="s">
        <v>5542</v>
      </c>
      <c r="D160" s="931" t="s">
        <v>7580</v>
      </c>
      <c r="E160" s="931" t="s">
        <v>7581</v>
      </c>
      <c r="F160" s="941"/>
      <c r="G160" s="941"/>
      <c r="H160" s="941"/>
      <c r="I160" s="941"/>
      <c r="J160" s="941"/>
      <c r="K160" s="941"/>
      <c r="L160" s="941"/>
      <c r="M160" s="941"/>
      <c r="N160" s="941">
        <v>1</v>
      </c>
      <c r="O160" s="941">
        <v>1146.33</v>
      </c>
      <c r="P160" s="932"/>
      <c r="Q160" s="942">
        <v>1146.33</v>
      </c>
    </row>
    <row r="161" spans="1:17" ht="14.4" customHeight="1" x14ac:dyDescent="0.3">
      <c r="A161" s="929" t="s">
        <v>7535</v>
      </c>
      <c r="B161" s="931" t="s">
        <v>7283</v>
      </c>
      <c r="C161" s="931" t="s">
        <v>5542</v>
      </c>
      <c r="D161" s="931" t="s">
        <v>7582</v>
      </c>
      <c r="E161" s="931" t="s">
        <v>7583</v>
      </c>
      <c r="F161" s="941">
        <v>5</v>
      </c>
      <c r="G161" s="941">
        <v>1795.5</v>
      </c>
      <c r="H161" s="941">
        <v>1</v>
      </c>
      <c r="I161" s="941">
        <v>359.1</v>
      </c>
      <c r="J161" s="941"/>
      <c r="K161" s="941"/>
      <c r="L161" s="941"/>
      <c r="M161" s="941"/>
      <c r="N161" s="941">
        <v>2</v>
      </c>
      <c r="O161" s="941">
        <v>718.2</v>
      </c>
      <c r="P161" s="932">
        <v>0.4</v>
      </c>
      <c r="Q161" s="942">
        <v>359.1</v>
      </c>
    </row>
    <row r="162" spans="1:17" ht="14.4" customHeight="1" x14ac:dyDescent="0.3">
      <c r="A162" s="929" t="s">
        <v>7535</v>
      </c>
      <c r="B162" s="931" t="s">
        <v>7283</v>
      </c>
      <c r="C162" s="931" t="s">
        <v>5542</v>
      </c>
      <c r="D162" s="931" t="s">
        <v>7584</v>
      </c>
      <c r="E162" s="931" t="s">
        <v>7585</v>
      </c>
      <c r="F162" s="941">
        <v>1</v>
      </c>
      <c r="G162" s="941">
        <v>893.9</v>
      </c>
      <c r="H162" s="941">
        <v>1</v>
      </c>
      <c r="I162" s="941">
        <v>893.9</v>
      </c>
      <c r="J162" s="941"/>
      <c r="K162" s="941"/>
      <c r="L162" s="941"/>
      <c r="M162" s="941"/>
      <c r="N162" s="941"/>
      <c r="O162" s="941"/>
      <c r="P162" s="932"/>
      <c r="Q162" s="942"/>
    </row>
    <row r="163" spans="1:17" ht="14.4" customHeight="1" x14ac:dyDescent="0.3">
      <c r="A163" s="929" t="s">
        <v>7535</v>
      </c>
      <c r="B163" s="931" t="s">
        <v>7283</v>
      </c>
      <c r="C163" s="931" t="s">
        <v>5542</v>
      </c>
      <c r="D163" s="931" t="s">
        <v>7586</v>
      </c>
      <c r="E163" s="931" t="s">
        <v>7587</v>
      </c>
      <c r="F163" s="941">
        <v>3</v>
      </c>
      <c r="G163" s="941">
        <v>50495.069999999992</v>
      </c>
      <c r="H163" s="941">
        <v>1</v>
      </c>
      <c r="I163" s="941">
        <v>16831.689999999999</v>
      </c>
      <c r="J163" s="941"/>
      <c r="K163" s="941"/>
      <c r="L163" s="941"/>
      <c r="M163" s="941"/>
      <c r="N163" s="941">
        <v>1</v>
      </c>
      <c r="O163" s="941">
        <v>16831.689999999999</v>
      </c>
      <c r="P163" s="932">
        <v>0.33333333333333337</v>
      </c>
      <c r="Q163" s="942">
        <v>16831.689999999999</v>
      </c>
    </row>
    <row r="164" spans="1:17" ht="14.4" customHeight="1" x14ac:dyDescent="0.3">
      <c r="A164" s="929" t="s">
        <v>7535</v>
      </c>
      <c r="B164" s="931" t="s">
        <v>7283</v>
      </c>
      <c r="C164" s="931" t="s">
        <v>5542</v>
      </c>
      <c r="D164" s="931" t="s">
        <v>7588</v>
      </c>
      <c r="E164" s="931" t="s">
        <v>7589</v>
      </c>
      <c r="F164" s="941">
        <v>4</v>
      </c>
      <c r="G164" s="941">
        <v>26348.52</v>
      </c>
      <c r="H164" s="941">
        <v>1</v>
      </c>
      <c r="I164" s="941">
        <v>6587.13</v>
      </c>
      <c r="J164" s="941"/>
      <c r="K164" s="941"/>
      <c r="L164" s="941"/>
      <c r="M164" s="941"/>
      <c r="N164" s="941">
        <v>2</v>
      </c>
      <c r="O164" s="941">
        <v>13174.26</v>
      </c>
      <c r="P164" s="932">
        <v>0.5</v>
      </c>
      <c r="Q164" s="942">
        <v>6587.13</v>
      </c>
    </row>
    <row r="165" spans="1:17" ht="14.4" customHeight="1" x14ac:dyDescent="0.3">
      <c r="A165" s="929" t="s">
        <v>7535</v>
      </c>
      <c r="B165" s="931" t="s">
        <v>7283</v>
      </c>
      <c r="C165" s="931" t="s">
        <v>5542</v>
      </c>
      <c r="D165" s="931" t="s">
        <v>7590</v>
      </c>
      <c r="E165" s="931" t="s">
        <v>7591</v>
      </c>
      <c r="F165" s="941">
        <v>2</v>
      </c>
      <c r="G165" s="941">
        <v>3683.24</v>
      </c>
      <c r="H165" s="941">
        <v>1</v>
      </c>
      <c r="I165" s="941">
        <v>1841.62</v>
      </c>
      <c r="J165" s="941"/>
      <c r="K165" s="941"/>
      <c r="L165" s="941"/>
      <c r="M165" s="941"/>
      <c r="N165" s="941"/>
      <c r="O165" s="941"/>
      <c r="P165" s="932"/>
      <c r="Q165" s="942"/>
    </row>
    <row r="166" spans="1:17" ht="14.4" customHeight="1" x14ac:dyDescent="0.3">
      <c r="A166" s="929" t="s">
        <v>7535</v>
      </c>
      <c r="B166" s="931" t="s">
        <v>7283</v>
      </c>
      <c r="C166" s="931" t="s">
        <v>5542</v>
      </c>
      <c r="D166" s="931" t="s">
        <v>7592</v>
      </c>
      <c r="E166" s="931" t="s">
        <v>7593</v>
      </c>
      <c r="F166" s="941">
        <v>1</v>
      </c>
      <c r="G166" s="941">
        <v>3106.5</v>
      </c>
      <c r="H166" s="941">
        <v>1</v>
      </c>
      <c r="I166" s="941">
        <v>3106.5</v>
      </c>
      <c r="J166" s="941"/>
      <c r="K166" s="941"/>
      <c r="L166" s="941"/>
      <c r="M166" s="941"/>
      <c r="N166" s="941"/>
      <c r="O166" s="941"/>
      <c r="P166" s="932"/>
      <c r="Q166" s="942"/>
    </row>
    <row r="167" spans="1:17" ht="14.4" customHeight="1" x14ac:dyDescent="0.3">
      <c r="A167" s="929" t="s">
        <v>7535</v>
      </c>
      <c r="B167" s="931" t="s">
        <v>7283</v>
      </c>
      <c r="C167" s="931" t="s">
        <v>5542</v>
      </c>
      <c r="D167" s="931" t="s">
        <v>7594</v>
      </c>
      <c r="E167" s="931" t="s">
        <v>7595</v>
      </c>
      <c r="F167" s="941">
        <v>1</v>
      </c>
      <c r="G167" s="941">
        <v>11608.31</v>
      </c>
      <c r="H167" s="941">
        <v>1</v>
      </c>
      <c r="I167" s="941">
        <v>11608.31</v>
      </c>
      <c r="J167" s="941"/>
      <c r="K167" s="941"/>
      <c r="L167" s="941"/>
      <c r="M167" s="941"/>
      <c r="N167" s="941"/>
      <c r="O167" s="941"/>
      <c r="P167" s="932"/>
      <c r="Q167" s="942"/>
    </row>
    <row r="168" spans="1:17" ht="14.4" customHeight="1" x14ac:dyDescent="0.3">
      <c r="A168" s="929" t="s">
        <v>7535</v>
      </c>
      <c r="B168" s="931" t="s">
        <v>7283</v>
      </c>
      <c r="C168" s="931" t="s">
        <v>5542</v>
      </c>
      <c r="D168" s="931" t="s">
        <v>7596</v>
      </c>
      <c r="E168" s="931" t="s">
        <v>7597</v>
      </c>
      <c r="F168" s="941">
        <v>1</v>
      </c>
      <c r="G168" s="941">
        <v>380.86</v>
      </c>
      <c r="H168" s="941">
        <v>1</v>
      </c>
      <c r="I168" s="941">
        <v>380.86</v>
      </c>
      <c r="J168" s="941"/>
      <c r="K168" s="941"/>
      <c r="L168" s="941"/>
      <c r="M168" s="941"/>
      <c r="N168" s="941"/>
      <c r="O168" s="941"/>
      <c r="P168" s="932"/>
      <c r="Q168" s="942"/>
    </row>
    <row r="169" spans="1:17" ht="14.4" customHeight="1" x14ac:dyDescent="0.3">
      <c r="A169" s="929" t="s">
        <v>7535</v>
      </c>
      <c r="B169" s="931" t="s">
        <v>7283</v>
      </c>
      <c r="C169" s="931" t="s">
        <v>5542</v>
      </c>
      <c r="D169" s="931" t="s">
        <v>7598</v>
      </c>
      <c r="E169" s="931" t="s">
        <v>7599</v>
      </c>
      <c r="F169" s="941">
        <v>1</v>
      </c>
      <c r="G169" s="941">
        <v>3178.63</v>
      </c>
      <c r="H169" s="941">
        <v>1</v>
      </c>
      <c r="I169" s="941">
        <v>3178.63</v>
      </c>
      <c r="J169" s="941"/>
      <c r="K169" s="941"/>
      <c r="L169" s="941"/>
      <c r="M169" s="941"/>
      <c r="N169" s="941">
        <v>1</v>
      </c>
      <c r="O169" s="941">
        <v>3178.63</v>
      </c>
      <c r="P169" s="932">
        <v>1</v>
      </c>
      <c r="Q169" s="942">
        <v>3178.63</v>
      </c>
    </row>
    <row r="170" spans="1:17" ht="14.4" customHeight="1" x14ac:dyDescent="0.3">
      <c r="A170" s="929" t="s">
        <v>7535</v>
      </c>
      <c r="B170" s="931" t="s">
        <v>7283</v>
      </c>
      <c r="C170" s="931" t="s">
        <v>5547</v>
      </c>
      <c r="D170" s="931" t="s">
        <v>7600</v>
      </c>
      <c r="E170" s="931" t="s">
        <v>7601</v>
      </c>
      <c r="F170" s="941">
        <v>19</v>
      </c>
      <c r="G170" s="941">
        <v>3906</v>
      </c>
      <c r="H170" s="941">
        <v>1</v>
      </c>
      <c r="I170" s="941">
        <v>205.57894736842104</v>
      </c>
      <c r="J170" s="941">
        <v>17</v>
      </c>
      <c r="K170" s="941">
        <v>3519</v>
      </c>
      <c r="L170" s="941">
        <v>0.90092165898617516</v>
      </c>
      <c r="M170" s="941">
        <v>207</v>
      </c>
      <c r="N170" s="941">
        <v>12</v>
      </c>
      <c r="O170" s="941">
        <v>2556</v>
      </c>
      <c r="P170" s="932">
        <v>0.65437788018433185</v>
      </c>
      <c r="Q170" s="942">
        <v>213</v>
      </c>
    </row>
    <row r="171" spans="1:17" ht="14.4" customHeight="1" x14ac:dyDescent="0.3">
      <c r="A171" s="929" t="s">
        <v>7535</v>
      </c>
      <c r="B171" s="931" t="s">
        <v>7283</v>
      </c>
      <c r="C171" s="931" t="s">
        <v>5547</v>
      </c>
      <c r="D171" s="931" t="s">
        <v>7602</v>
      </c>
      <c r="E171" s="931" t="s">
        <v>7603</v>
      </c>
      <c r="F171" s="941">
        <v>87</v>
      </c>
      <c r="G171" s="941">
        <v>13097</v>
      </c>
      <c r="H171" s="941">
        <v>1</v>
      </c>
      <c r="I171" s="941">
        <v>150.54022988505747</v>
      </c>
      <c r="J171" s="941">
        <v>61</v>
      </c>
      <c r="K171" s="941">
        <v>9211</v>
      </c>
      <c r="L171" s="941">
        <v>0.70329082996105974</v>
      </c>
      <c r="M171" s="941">
        <v>151</v>
      </c>
      <c r="N171" s="941">
        <v>62</v>
      </c>
      <c r="O171" s="941">
        <v>9610</v>
      </c>
      <c r="P171" s="932">
        <v>0.73375582194395661</v>
      </c>
      <c r="Q171" s="942">
        <v>155</v>
      </c>
    </row>
    <row r="172" spans="1:17" ht="14.4" customHeight="1" x14ac:dyDescent="0.3">
      <c r="A172" s="929" t="s">
        <v>7535</v>
      </c>
      <c r="B172" s="931" t="s">
        <v>7283</v>
      </c>
      <c r="C172" s="931" t="s">
        <v>5547</v>
      </c>
      <c r="D172" s="931" t="s">
        <v>7604</v>
      </c>
      <c r="E172" s="931" t="s">
        <v>7605</v>
      </c>
      <c r="F172" s="941">
        <v>34</v>
      </c>
      <c r="G172" s="941">
        <v>6208</v>
      </c>
      <c r="H172" s="941">
        <v>1</v>
      </c>
      <c r="I172" s="941">
        <v>182.58823529411765</v>
      </c>
      <c r="J172" s="941">
        <v>46</v>
      </c>
      <c r="K172" s="941">
        <v>8418</v>
      </c>
      <c r="L172" s="941">
        <v>1.3559922680412371</v>
      </c>
      <c r="M172" s="941">
        <v>183</v>
      </c>
      <c r="N172" s="941">
        <v>58</v>
      </c>
      <c r="O172" s="941">
        <v>10846</v>
      </c>
      <c r="P172" s="932">
        <v>1.7471005154639174</v>
      </c>
      <c r="Q172" s="942">
        <v>187</v>
      </c>
    </row>
    <row r="173" spans="1:17" ht="14.4" customHeight="1" x14ac:dyDescent="0.3">
      <c r="A173" s="929" t="s">
        <v>7535</v>
      </c>
      <c r="B173" s="931" t="s">
        <v>7283</v>
      </c>
      <c r="C173" s="931" t="s">
        <v>5547</v>
      </c>
      <c r="D173" s="931" t="s">
        <v>7606</v>
      </c>
      <c r="E173" s="931" t="s">
        <v>7607</v>
      </c>
      <c r="F173" s="941">
        <v>331</v>
      </c>
      <c r="G173" s="941">
        <v>41245</v>
      </c>
      <c r="H173" s="941">
        <v>1</v>
      </c>
      <c r="I173" s="941">
        <v>124.60725075528701</v>
      </c>
      <c r="J173" s="941">
        <v>474</v>
      </c>
      <c r="K173" s="941">
        <v>59250</v>
      </c>
      <c r="L173" s="941">
        <v>1.4365377621529882</v>
      </c>
      <c r="M173" s="941">
        <v>125</v>
      </c>
      <c r="N173" s="941">
        <v>519</v>
      </c>
      <c r="O173" s="941">
        <v>66432</v>
      </c>
      <c r="P173" s="932">
        <v>1.6106679597526974</v>
      </c>
      <c r="Q173" s="942">
        <v>128</v>
      </c>
    </row>
    <row r="174" spans="1:17" ht="14.4" customHeight="1" x14ac:dyDescent="0.3">
      <c r="A174" s="929" t="s">
        <v>7535</v>
      </c>
      <c r="B174" s="931" t="s">
        <v>7283</v>
      </c>
      <c r="C174" s="931" t="s">
        <v>5547</v>
      </c>
      <c r="D174" s="931" t="s">
        <v>7608</v>
      </c>
      <c r="E174" s="931" t="s">
        <v>7609</v>
      </c>
      <c r="F174" s="941">
        <v>1284</v>
      </c>
      <c r="G174" s="941">
        <v>279324</v>
      </c>
      <c r="H174" s="941">
        <v>1</v>
      </c>
      <c r="I174" s="941">
        <v>217.54205607476635</v>
      </c>
      <c r="J174" s="941">
        <v>1188</v>
      </c>
      <c r="K174" s="941">
        <v>260172</v>
      </c>
      <c r="L174" s="941">
        <v>0.93143446320402112</v>
      </c>
      <c r="M174" s="941">
        <v>219</v>
      </c>
      <c r="N174" s="941">
        <v>1294</v>
      </c>
      <c r="O174" s="941">
        <v>288562</v>
      </c>
      <c r="P174" s="932">
        <v>1.0330727040998984</v>
      </c>
      <c r="Q174" s="942">
        <v>223</v>
      </c>
    </row>
    <row r="175" spans="1:17" ht="14.4" customHeight="1" x14ac:dyDescent="0.3">
      <c r="A175" s="929" t="s">
        <v>7535</v>
      </c>
      <c r="B175" s="931" t="s">
        <v>7283</v>
      </c>
      <c r="C175" s="931" t="s">
        <v>5547</v>
      </c>
      <c r="D175" s="931" t="s">
        <v>7610</v>
      </c>
      <c r="E175" s="931" t="s">
        <v>7611</v>
      </c>
      <c r="F175" s="941">
        <v>59</v>
      </c>
      <c r="G175" s="941">
        <v>12829</v>
      </c>
      <c r="H175" s="941">
        <v>1</v>
      </c>
      <c r="I175" s="941">
        <v>217.4406779661017</v>
      </c>
      <c r="J175" s="941">
        <v>32</v>
      </c>
      <c r="K175" s="941">
        <v>7008</v>
      </c>
      <c r="L175" s="941">
        <v>0.54626237430820801</v>
      </c>
      <c r="M175" s="941">
        <v>219</v>
      </c>
      <c r="N175" s="941">
        <v>29</v>
      </c>
      <c r="O175" s="941">
        <v>6467</v>
      </c>
      <c r="P175" s="932">
        <v>0.50409229090342189</v>
      </c>
      <c r="Q175" s="942">
        <v>223</v>
      </c>
    </row>
    <row r="176" spans="1:17" ht="14.4" customHeight="1" x14ac:dyDescent="0.3">
      <c r="A176" s="929" t="s">
        <v>7535</v>
      </c>
      <c r="B176" s="931" t="s">
        <v>7283</v>
      </c>
      <c r="C176" s="931" t="s">
        <v>5547</v>
      </c>
      <c r="D176" s="931" t="s">
        <v>7612</v>
      </c>
      <c r="E176" s="931" t="s">
        <v>7613</v>
      </c>
      <c r="F176" s="941">
        <v>3</v>
      </c>
      <c r="G176" s="941">
        <v>1038</v>
      </c>
      <c r="H176" s="941">
        <v>1</v>
      </c>
      <c r="I176" s="941">
        <v>346</v>
      </c>
      <c r="J176" s="941">
        <v>2</v>
      </c>
      <c r="K176" s="941">
        <v>694</v>
      </c>
      <c r="L176" s="941">
        <v>0.66859344894026973</v>
      </c>
      <c r="M176" s="941">
        <v>347</v>
      </c>
      <c r="N176" s="941">
        <v>3</v>
      </c>
      <c r="O176" s="941">
        <v>1059</v>
      </c>
      <c r="P176" s="932">
        <v>1.0202312138728324</v>
      </c>
      <c r="Q176" s="942">
        <v>353</v>
      </c>
    </row>
    <row r="177" spans="1:17" ht="14.4" customHeight="1" x14ac:dyDescent="0.3">
      <c r="A177" s="929" t="s">
        <v>7535</v>
      </c>
      <c r="B177" s="931" t="s">
        <v>7283</v>
      </c>
      <c r="C177" s="931" t="s">
        <v>5547</v>
      </c>
      <c r="D177" s="931" t="s">
        <v>7614</v>
      </c>
      <c r="E177" s="931" t="s">
        <v>7615</v>
      </c>
      <c r="F177" s="941">
        <v>9</v>
      </c>
      <c r="G177" s="941">
        <v>1977</v>
      </c>
      <c r="H177" s="941">
        <v>1</v>
      </c>
      <c r="I177" s="941">
        <v>219.66666666666666</v>
      </c>
      <c r="J177" s="941">
        <v>3</v>
      </c>
      <c r="K177" s="941">
        <v>663</v>
      </c>
      <c r="L177" s="941">
        <v>0.33535660091047043</v>
      </c>
      <c r="M177" s="941">
        <v>221</v>
      </c>
      <c r="N177" s="941">
        <v>2</v>
      </c>
      <c r="O177" s="941">
        <v>450</v>
      </c>
      <c r="P177" s="932">
        <v>0.22761760242792109</v>
      </c>
      <c r="Q177" s="942">
        <v>225</v>
      </c>
    </row>
    <row r="178" spans="1:17" ht="14.4" customHeight="1" x14ac:dyDescent="0.3">
      <c r="A178" s="929" t="s">
        <v>7535</v>
      </c>
      <c r="B178" s="931" t="s">
        <v>7283</v>
      </c>
      <c r="C178" s="931" t="s">
        <v>5547</v>
      </c>
      <c r="D178" s="931" t="s">
        <v>7616</v>
      </c>
      <c r="E178" s="931" t="s">
        <v>7617</v>
      </c>
      <c r="F178" s="941">
        <v>3</v>
      </c>
      <c r="G178" s="941">
        <v>981</v>
      </c>
      <c r="H178" s="941">
        <v>1</v>
      </c>
      <c r="I178" s="941">
        <v>327</v>
      </c>
      <c r="J178" s="941">
        <v>2</v>
      </c>
      <c r="K178" s="941">
        <v>660</v>
      </c>
      <c r="L178" s="941">
        <v>0.672782874617737</v>
      </c>
      <c r="M178" s="941">
        <v>330</v>
      </c>
      <c r="N178" s="941"/>
      <c r="O178" s="941"/>
      <c r="P178" s="932"/>
      <c r="Q178" s="942"/>
    </row>
    <row r="179" spans="1:17" ht="14.4" customHeight="1" x14ac:dyDescent="0.3">
      <c r="A179" s="929" t="s">
        <v>7535</v>
      </c>
      <c r="B179" s="931" t="s">
        <v>7283</v>
      </c>
      <c r="C179" s="931" t="s">
        <v>5547</v>
      </c>
      <c r="D179" s="931" t="s">
        <v>7618</v>
      </c>
      <c r="E179" s="931" t="s">
        <v>7619</v>
      </c>
      <c r="F179" s="941">
        <v>5</v>
      </c>
      <c r="G179" s="941">
        <v>20643</v>
      </c>
      <c r="H179" s="941">
        <v>1</v>
      </c>
      <c r="I179" s="941">
        <v>4128.6000000000004</v>
      </c>
      <c r="J179" s="941">
        <v>2</v>
      </c>
      <c r="K179" s="941">
        <v>8278</v>
      </c>
      <c r="L179" s="941">
        <v>0.40100760548369907</v>
      </c>
      <c r="M179" s="941">
        <v>4139</v>
      </c>
      <c r="N179" s="941">
        <v>2</v>
      </c>
      <c r="O179" s="941">
        <v>8328</v>
      </c>
      <c r="P179" s="932">
        <v>0.40342973405028337</v>
      </c>
      <c r="Q179" s="942">
        <v>4164</v>
      </c>
    </row>
    <row r="180" spans="1:17" ht="14.4" customHeight="1" x14ac:dyDescent="0.3">
      <c r="A180" s="929" t="s">
        <v>7535</v>
      </c>
      <c r="B180" s="931" t="s">
        <v>7283</v>
      </c>
      <c r="C180" s="931" t="s">
        <v>5547</v>
      </c>
      <c r="D180" s="931" t="s">
        <v>7620</v>
      </c>
      <c r="E180" s="931" t="s">
        <v>7621</v>
      </c>
      <c r="F180" s="941">
        <v>12</v>
      </c>
      <c r="G180" s="941">
        <v>45786</v>
      </c>
      <c r="H180" s="941">
        <v>1</v>
      </c>
      <c r="I180" s="941">
        <v>3815.5</v>
      </c>
      <c r="J180" s="941">
        <v>3</v>
      </c>
      <c r="K180" s="941">
        <v>11472</v>
      </c>
      <c r="L180" s="941">
        <v>0.25055693880225394</v>
      </c>
      <c r="M180" s="941">
        <v>3824</v>
      </c>
      <c r="N180" s="941">
        <v>7</v>
      </c>
      <c r="O180" s="941">
        <v>27020</v>
      </c>
      <c r="P180" s="932">
        <v>0.59013672301576903</v>
      </c>
      <c r="Q180" s="942">
        <v>3860</v>
      </c>
    </row>
    <row r="181" spans="1:17" ht="14.4" customHeight="1" x14ac:dyDescent="0.3">
      <c r="A181" s="929" t="s">
        <v>7535</v>
      </c>
      <c r="B181" s="931" t="s">
        <v>7283</v>
      </c>
      <c r="C181" s="931" t="s">
        <v>5547</v>
      </c>
      <c r="D181" s="931" t="s">
        <v>7622</v>
      </c>
      <c r="E181" s="931" t="s">
        <v>7623</v>
      </c>
      <c r="F181" s="941">
        <v>1</v>
      </c>
      <c r="G181" s="941">
        <v>5158</v>
      </c>
      <c r="H181" s="941">
        <v>1</v>
      </c>
      <c r="I181" s="941">
        <v>5158</v>
      </c>
      <c r="J181" s="941"/>
      <c r="K181" s="941"/>
      <c r="L181" s="941"/>
      <c r="M181" s="941"/>
      <c r="N181" s="941"/>
      <c r="O181" s="941"/>
      <c r="P181" s="932"/>
      <c r="Q181" s="942"/>
    </row>
    <row r="182" spans="1:17" ht="14.4" customHeight="1" x14ac:dyDescent="0.3">
      <c r="A182" s="929" t="s">
        <v>7535</v>
      </c>
      <c r="B182" s="931" t="s">
        <v>7283</v>
      </c>
      <c r="C182" s="931" t="s">
        <v>5547</v>
      </c>
      <c r="D182" s="931" t="s">
        <v>7624</v>
      </c>
      <c r="E182" s="931" t="s">
        <v>7625</v>
      </c>
      <c r="F182" s="941"/>
      <c r="G182" s="941"/>
      <c r="H182" s="941"/>
      <c r="I182" s="941"/>
      <c r="J182" s="941"/>
      <c r="K182" s="941"/>
      <c r="L182" s="941"/>
      <c r="M182" s="941"/>
      <c r="N182" s="941">
        <v>2</v>
      </c>
      <c r="O182" s="941">
        <v>15850</v>
      </c>
      <c r="P182" s="932"/>
      <c r="Q182" s="942">
        <v>7925</v>
      </c>
    </row>
    <row r="183" spans="1:17" ht="14.4" customHeight="1" x14ac:dyDescent="0.3">
      <c r="A183" s="929" t="s">
        <v>7535</v>
      </c>
      <c r="B183" s="931" t="s">
        <v>7283</v>
      </c>
      <c r="C183" s="931" t="s">
        <v>5547</v>
      </c>
      <c r="D183" s="931" t="s">
        <v>7626</v>
      </c>
      <c r="E183" s="931" t="s">
        <v>7627</v>
      </c>
      <c r="F183" s="941">
        <v>19</v>
      </c>
      <c r="G183" s="941">
        <v>24290</v>
      </c>
      <c r="H183" s="941">
        <v>1</v>
      </c>
      <c r="I183" s="941">
        <v>1278.421052631579</v>
      </c>
      <c r="J183" s="941">
        <v>7</v>
      </c>
      <c r="K183" s="941">
        <v>8967</v>
      </c>
      <c r="L183" s="941">
        <v>0.36916426512968298</v>
      </c>
      <c r="M183" s="941">
        <v>1281</v>
      </c>
      <c r="N183" s="941">
        <v>9</v>
      </c>
      <c r="O183" s="941">
        <v>11637</v>
      </c>
      <c r="P183" s="932">
        <v>0.47908604363935775</v>
      </c>
      <c r="Q183" s="942">
        <v>1293</v>
      </c>
    </row>
    <row r="184" spans="1:17" ht="14.4" customHeight="1" x14ac:dyDescent="0.3">
      <c r="A184" s="929" t="s">
        <v>7535</v>
      </c>
      <c r="B184" s="931" t="s">
        <v>7283</v>
      </c>
      <c r="C184" s="931" t="s">
        <v>5547</v>
      </c>
      <c r="D184" s="931" t="s">
        <v>7628</v>
      </c>
      <c r="E184" s="931" t="s">
        <v>7629</v>
      </c>
      <c r="F184" s="941">
        <v>3</v>
      </c>
      <c r="G184" s="941">
        <v>3496</v>
      </c>
      <c r="H184" s="941">
        <v>1</v>
      </c>
      <c r="I184" s="941">
        <v>1165.3333333333333</v>
      </c>
      <c r="J184" s="941">
        <v>1</v>
      </c>
      <c r="K184" s="941">
        <v>1167</v>
      </c>
      <c r="L184" s="941">
        <v>0.33381006864988561</v>
      </c>
      <c r="M184" s="941">
        <v>1167</v>
      </c>
      <c r="N184" s="941">
        <v>1</v>
      </c>
      <c r="O184" s="941">
        <v>1177</v>
      </c>
      <c r="P184" s="932">
        <v>0.33667048054919907</v>
      </c>
      <c r="Q184" s="942">
        <v>1177</v>
      </c>
    </row>
    <row r="185" spans="1:17" ht="14.4" customHeight="1" x14ac:dyDescent="0.3">
      <c r="A185" s="929" t="s">
        <v>7535</v>
      </c>
      <c r="B185" s="931" t="s">
        <v>7283</v>
      </c>
      <c r="C185" s="931" t="s">
        <v>5547</v>
      </c>
      <c r="D185" s="931" t="s">
        <v>7630</v>
      </c>
      <c r="E185" s="931" t="s">
        <v>7631</v>
      </c>
      <c r="F185" s="941">
        <v>29</v>
      </c>
      <c r="G185" s="941">
        <v>147080</v>
      </c>
      <c r="H185" s="941">
        <v>1</v>
      </c>
      <c r="I185" s="941">
        <v>5071.7241379310344</v>
      </c>
      <c r="J185" s="941">
        <v>20</v>
      </c>
      <c r="K185" s="941">
        <v>101520</v>
      </c>
      <c r="L185" s="941">
        <v>0.69023660592874625</v>
      </c>
      <c r="M185" s="941">
        <v>5076</v>
      </c>
      <c r="N185" s="941">
        <v>19</v>
      </c>
      <c r="O185" s="941">
        <v>97983</v>
      </c>
      <c r="P185" s="932">
        <v>0.66618846886048411</v>
      </c>
      <c r="Q185" s="942">
        <v>5157</v>
      </c>
    </row>
    <row r="186" spans="1:17" ht="14.4" customHeight="1" x14ac:dyDescent="0.3">
      <c r="A186" s="929" t="s">
        <v>7535</v>
      </c>
      <c r="B186" s="931" t="s">
        <v>7283</v>
      </c>
      <c r="C186" s="931" t="s">
        <v>5547</v>
      </c>
      <c r="D186" s="931" t="s">
        <v>7632</v>
      </c>
      <c r="E186" s="931" t="s">
        <v>7633</v>
      </c>
      <c r="F186" s="941">
        <v>1</v>
      </c>
      <c r="G186" s="941">
        <v>7681</v>
      </c>
      <c r="H186" s="941">
        <v>1</v>
      </c>
      <c r="I186" s="941">
        <v>7681</v>
      </c>
      <c r="J186" s="941"/>
      <c r="K186" s="941"/>
      <c r="L186" s="941"/>
      <c r="M186" s="941"/>
      <c r="N186" s="941"/>
      <c r="O186" s="941"/>
      <c r="P186" s="932"/>
      <c r="Q186" s="942"/>
    </row>
    <row r="187" spans="1:17" ht="14.4" customHeight="1" x14ac:dyDescent="0.3">
      <c r="A187" s="929" t="s">
        <v>7535</v>
      </c>
      <c r="B187" s="931" t="s">
        <v>7283</v>
      </c>
      <c r="C187" s="931" t="s">
        <v>5547</v>
      </c>
      <c r="D187" s="931" t="s">
        <v>7634</v>
      </c>
      <c r="E187" s="931" t="s">
        <v>7635</v>
      </c>
      <c r="F187" s="941">
        <v>2</v>
      </c>
      <c r="G187" s="941">
        <v>11022</v>
      </c>
      <c r="H187" s="941">
        <v>1</v>
      </c>
      <c r="I187" s="941">
        <v>5511</v>
      </c>
      <c r="J187" s="941"/>
      <c r="K187" s="941"/>
      <c r="L187" s="941"/>
      <c r="M187" s="941"/>
      <c r="N187" s="941"/>
      <c r="O187" s="941"/>
      <c r="P187" s="932"/>
      <c r="Q187" s="942"/>
    </row>
    <row r="188" spans="1:17" ht="14.4" customHeight="1" x14ac:dyDescent="0.3">
      <c r="A188" s="929" t="s">
        <v>7535</v>
      </c>
      <c r="B188" s="931" t="s">
        <v>7283</v>
      </c>
      <c r="C188" s="931" t="s">
        <v>5547</v>
      </c>
      <c r="D188" s="931" t="s">
        <v>7636</v>
      </c>
      <c r="E188" s="931" t="s">
        <v>7637</v>
      </c>
      <c r="F188" s="941">
        <v>3</v>
      </c>
      <c r="G188" s="941">
        <v>2233</v>
      </c>
      <c r="H188" s="941">
        <v>1</v>
      </c>
      <c r="I188" s="941">
        <v>744.33333333333337</v>
      </c>
      <c r="J188" s="941"/>
      <c r="K188" s="941"/>
      <c r="L188" s="941"/>
      <c r="M188" s="941"/>
      <c r="N188" s="941"/>
      <c r="O188" s="941"/>
      <c r="P188" s="932"/>
      <c r="Q188" s="942"/>
    </row>
    <row r="189" spans="1:17" ht="14.4" customHeight="1" x14ac:dyDescent="0.3">
      <c r="A189" s="929" t="s">
        <v>7535</v>
      </c>
      <c r="B189" s="931" t="s">
        <v>7283</v>
      </c>
      <c r="C189" s="931" t="s">
        <v>5547</v>
      </c>
      <c r="D189" s="931" t="s">
        <v>7638</v>
      </c>
      <c r="E189" s="931" t="s">
        <v>7639</v>
      </c>
      <c r="F189" s="941">
        <v>455</v>
      </c>
      <c r="G189" s="941">
        <v>78974</v>
      </c>
      <c r="H189" s="941">
        <v>1</v>
      </c>
      <c r="I189" s="941">
        <v>173.56923076923076</v>
      </c>
      <c r="J189" s="941">
        <v>483</v>
      </c>
      <c r="K189" s="941">
        <v>84525</v>
      </c>
      <c r="L189" s="941">
        <v>1.0702889558588902</v>
      </c>
      <c r="M189" s="941">
        <v>175</v>
      </c>
      <c r="N189" s="941">
        <v>523</v>
      </c>
      <c r="O189" s="941">
        <v>92571</v>
      </c>
      <c r="P189" s="932">
        <v>1.1721705877883861</v>
      </c>
      <c r="Q189" s="942">
        <v>177</v>
      </c>
    </row>
    <row r="190" spans="1:17" ht="14.4" customHeight="1" x14ac:dyDescent="0.3">
      <c r="A190" s="929" t="s">
        <v>7535</v>
      </c>
      <c r="B190" s="931" t="s">
        <v>7283</v>
      </c>
      <c r="C190" s="931" t="s">
        <v>5547</v>
      </c>
      <c r="D190" s="931" t="s">
        <v>7640</v>
      </c>
      <c r="E190" s="931" t="s">
        <v>7641</v>
      </c>
      <c r="F190" s="941">
        <v>274</v>
      </c>
      <c r="G190" s="941">
        <v>547351</v>
      </c>
      <c r="H190" s="941">
        <v>1</v>
      </c>
      <c r="I190" s="941">
        <v>1997.6313868613138</v>
      </c>
      <c r="J190" s="941">
        <v>228</v>
      </c>
      <c r="K190" s="941">
        <v>456228</v>
      </c>
      <c r="L190" s="941">
        <v>0.8335199899150636</v>
      </c>
      <c r="M190" s="941">
        <v>2001</v>
      </c>
      <c r="N190" s="941">
        <v>245</v>
      </c>
      <c r="O190" s="941">
        <v>501760</v>
      </c>
      <c r="P190" s="932">
        <v>0.91670609901142042</v>
      </c>
      <c r="Q190" s="942">
        <v>2048</v>
      </c>
    </row>
    <row r="191" spans="1:17" ht="14.4" customHeight="1" x14ac:dyDescent="0.3">
      <c r="A191" s="929" t="s">
        <v>7535</v>
      </c>
      <c r="B191" s="931" t="s">
        <v>7283</v>
      </c>
      <c r="C191" s="931" t="s">
        <v>5547</v>
      </c>
      <c r="D191" s="931" t="s">
        <v>7642</v>
      </c>
      <c r="E191" s="931" t="s">
        <v>7643</v>
      </c>
      <c r="F191" s="941">
        <v>2</v>
      </c>
      <c r="G191" s="941">
        <v>5387</v>
      </c>
      <c r="H191" s="941">
        <v>1</v>
      </c>
      <c r="I191" s="941">
        <v>2693.5</v>
      </c>
      <c r="J191" s="941"/>
      <c r="K191" s="941"/>
      <c r="L191" s="941"/>
      <c r="M191" s="941"/>
      <c r="N191" s="941">
        <v>1</v>
      </c>
      <c r="O191" s="941">
        <v>2736</v>
      </c>
      <c r="P191" s="932">
        <v>0.50788936328197509</v>
      </c>
      <c r="Q191" s="942">
        <v>2736</v>
      </c>
    </row>
    <row r="192" spans="1:17" ht="14.4" customHeight="1" x14ac:dyDescent="0.3">
      <c r="A192" s="929" t="s">
        <v>7535</v>
      </c>
      <c r="B192" s="931" t="s">
        <v>7283</v>
      </c>
      <c r="C192" s="931" t="s">
        <v>5547</v>
      </c>
      <c r="D192" s="931" t="s">
        <v>7644</v>
      </c>
      <c r="E192" s="931" t="s">
        <v>7645</v>
      </c>
      <c r="F192" s="941">
        <v>1</v>
      </c>
      <c r="G192" s="941">
        <v>5186</v>
      </c>
      <c r="H192" s="941">
        <v>1</v>
      </c>
      <c r="I192" s="941">
        <v>5186</v>
      </c>
      <c r="J192" s="941"/>
      <c r="K192" s="941"/>
      <c r="L192" s="941"/>
      <c r="M192" s="941"/>
      <c r="N192" s="941">
        <v>8</v>
      </c>
      <c r="O192" s="941">
        <v>42152</v>
      </c>
      <c r="P192" s="932">
        <v>8.128037022753567</v>
      </c>
      <c r="Q192" s="942">
        <v>5269</v>
      </c>
    </row>
    <row r="193" spans="1:17" ht="14.4" customHeight="1" x14ac:dyDescent="0.3">
      <c r="A193" s="929" t="s">
        <v>7535</v>
      </c>
      <c r="B193" s="931" t="s">
        <v>7283</v>
      </c>
      <c r="C193" s="931" t="s">
        <v>5547</v>
      </c>
      <c r="D193" s="931" t="s">
        <v>7646</v>
      </c>
      <c r="E193" s="931" t="s">
        <v>7647</v>
      </c>
      <c r="F193" s="941">
        <v>195</v>
      </c>
      <c r="G193" s="941">
        <v>29358</v>
      </c>
      <c r="H193" s="941">
        <v>1</v>
      </c>
      <c r="I193" s="941">
        <v>150.55384615384617</v>
      </c>
      <c r="J193" s="941">
        <v>183</v>
      </c>
      <c r="K193" s="941">
        <v>27633</v>
      </c>
      <c r="L193" s="941">
        <v>0.9412425914571837</v>
      </c>
      <c r="M193" s="941">
        <v>151</v>
      </c>
      <c r="N193" s="941">
        <v>213</v>
      </c>
      <c r="O193" s="941">
        <v>33015</v>
      </c>
      <c r="P193" s="932">
        <v>1.1245657061107706</v>
      </c>
      <c r="Q193" s="942">
        <v>155</v>
      </c>
    </row>
    <row r="194" spans="1:17" ht="14.4" customHeight="1" x14ac:dyDescent="0.3">
      <c r="A194" s="929" t="s">
        <v>7535</v>
      </c>
      <c r="B194" s="931" t="s">
        <v>7283</v>
      </c>
      <c r="C194" s="931" t="s">
        <v>5547</v>
      </c>
      <c r="D194" s="931" t="s">
        <v>7648</v>
      </c>
      <c r="E194" s="931" t="s">
        <v>7649</v>
      </c>
      <c r="F194" s="941">
        <v>203</v>
      </c>
      <c r="G194" s="941">
        <v>39289</v>
      </c>
      <c r="H194" s="941">
        <v>1</v>
      </c>
      <c r="I194" s="941">
        <v>193.54187192118226</v>
      </c>
      <c r="J194" s="941">
        <v>191</v>
      </c>
      <c r="K194" s="941">
        <v>37245</v>
      </c>
      <c r="L194" s="941">
        <v>0.94797526025096079</v>
      </c>
      <c r="M194" s="941">
        <v>195</v>
      </c>
      <c r="N194" s="941">
        <v>152</v>
      </c>
      <c r="O194" s="941">
        <v>30248</v>
      </c>
      <c r="P194" s="932">
        <v>0.76988470055231739</v>
      </c>
      <c r="Q194" s="942">
        <v>199</v>
      </c>
    </row>
    <row r="195" spans="1:17" ht="14.4" customHeight="1" x14ac:dyDescent="0.3">
      <c r="A195" s="929" t="s">
        <v>7535</v>
      </c>
      <c r="B195" s="931" t="s">
        <v>7283</v>
      </c>
      <c r="C195" s="931" t="s">
        <v>5547</v>
      </c>
      <c r="D195" s="931" t="s">
        <v>7650</v>
      </c>
      <c r="E195" s="931" t="s">
        <v>7651</v>
      </c>
      <c r="F195" s="941">
        <v>2232</v>
      </c>
      <c r="G195" s="941">
        <v>443189</v>
      </c>
      <c r="H195" s="941">
        <v>1</v>
      </c>
      <c r="I195" s="941">
        <v>198.5613799283154</v>
      </c>
      <c r="J195" s="941">
        <v>2299</v>
      </c>
      <c r="K195" s="941">
        <v>459800</v>
      </c>
      <c r="L195" s="941">
        <v>1.0374806233909235</v>
      </c>
      <c r="M195" s="941">
        <v>200</v>
      </c>
      <c r="N195" s="941">
        <v>2446</v>
      </c>
      <c r="O195" s="941">
        <v>498984</v>
      </c>
      <c r="P195" s="932">
        <v>1.1258943701220021</v>
      </c>
      <c r="Q195" s="942">
        <v>204</v>
      </c>
    </row>
    <row r="196" spans="1:17" ht="14.4" customHeight="1" x14ac:dyDescent="0.3">
      <c r="A196" s="929" t="s">
        <v>7535</v>
      </c>
      <c r="B196" s="931" t="s">
        <v>7283</v>
      </c>
      <c r="C196" s="931" t="s">
        <v>5547</v>
      </c>
      <c r="D196" s="931" t="s">
        <v>7652</v>
      </c>
      <c r="E196" s="931" t="s">
        <v>7653</v>
      </c>
      <c r="F196" s="941">
        <v>1</v>
      </c>
      <c r="G196" s="941">
        <v>415</v>
      </c>
      <c r="H196" s="941">
        <v>1</v>
      </c>
      <c r="I196" s="941">
        <v>415</v>
      </c>
      <c r="J196" s="941"/>
      <c r="K196" s="941"/>
      <c r="L196" s="941"/>
      <c r="M196" s="941"/>
      <c r="N196" s="941"/>
      <c r="O196" s="941"/>
      <c r="P196" s="932"/>
      <c r="Q196" s="942"/>
    </row>
    <row r="197" spans="1:17" ht="14.4" customHeight="1" x14ac:dyDescent="0.3">
      <c r="A197" s="929" t="s">
        <v>7535</v>
      </c>
      <c r="B197" s="931" t="s">
        <v>7283</v>
      </c>
      <c r="C197" s="931" t="s">
        <v>5547</v>
      </c>
      <c r="D197" s="931" t="s">
        <v>7654</v>
      </c>
      <c r="E197" s="931" t="s">
        <v>7655</v>
      </c>
      <c r="F197" s="941">
        <v>53</v>
      </c>
      <c r="G197" s="941">
        <v>8406</v>
      </c>
      <c r="H197" s="941">
        <v>1</v>
      </c>
      <c r="I197" s="941">
        <v>158.60377358490567</v>
      </c>
      <c r="J197" s="941">
        <v>43</v>
      </c>
      <c r="K197" s="941">
        <v>6837</v>
      </c>
      <c r="L197" s="941">
        <v>0.8133476088508208</v>
      </c>
      <c r="M197" s="941">
        <v>159</v>
      </c>
      <c r="N197" s="941">
        <v>47</v>
      </c>
      <c r="O197" s="941">
        <v>7661</v>
      </c>
      <c r="P197" s="932">
        <v>0.91137282893171545</v>
      </c>
      <c r="Q197" s="942">
        <v>163</v>
      </c>
    </row>
    <row r="198" spans="1:17" ht="14.4" customHeight="1" x14ac:dyDescent="0.3">
      <c r="A198" s="929" t="s">
        <v>7535</v>
      </c>
      <c r="B198" s="931" t="s">
        <v>7283</v>
      </c>
      <c r="C198" s="931" t="s">
        <v>5547</v>
      </c>
      <c r="D198" s="931" t="s">
        <v>7656</v>
      </c>
      <c r="E198" s="931" t="s">
        <v>7657</v>
      </c>
      <c r="F198" s="941">
        <v>2</v>
      </c>
      <c r="G198" s="941">
        <v>854</v>
      </c>
      <c r="H198" s="941">
        <v>1</v>
      </c>
      <c r="I198" s="941">
        <v>427</v>
      </c>
      <c r="J198" s="941"/>
      <c r="K198" s="941"/>
      <c r="L198" s="941"/>
      <c r="M198" s="941"/>
      <c r="N198" s="941"/>
      <c r="O198" s="941"/>
      <c r="P198" s="932"/>
      <c r="Q198" s="942"/>
    </row>
    <row r="199" spans="1:17" ht="14.4" customHeight="1" x14ac:dyDescent="0.3">
      <c r="A199" s="929" t="s">
        <v>7535</v>
      </c>
      <c r="B199" s="931" t="s">
        <v>7283</v>
      </c>
      <c r="C199" s="931" t="s">
        <v>5547</v>
      </c>
      <c r="D199" s="931" t="s">
        <v>7658</v>
      </c>
      <c r="E199" s="931" t="s">
        <v>7659</v>
      </c>
      <c r="F199" s="941">
        <v>192</v>
      </c>
      <c r="G199" s="941">
        <v>406998</v>
      </c>
      <c r="H199" s="941">
        <v>1</v>
      </c>
      <c r="I199" s="941">
        <v>2119.78125</v>
      </c>
      <c r="J199" s="941">
        <v>185</v>
      </c>
      <c r="K199" s="941">
        <v>392755</v>
      </c>
      <c r="L199" s="941">
        <v>0.96500474203804443</v>
      </c>
      <c r="M199" s="941">
        <v>2123</v>
      </c>
      <c r="N199" s="941">
        <v>192</v>
      </c>
      <c r="O199" s="941">
        <v>413568</v>
      </c>
      <c r="P199" s="932">
        <v>1.0161425854672506</v>
      </c>
      <c r="Q199" s="942">
        <v>2154</v>
      </c>
    </row>
    <row r="200" spans="1:17" ht="14.4" customHeight="1" x14ac:dyDescent="0.3">
      <c r="A200" s="929" t="s">
        <v>7535</v>
      </c>
      <c r="B200" s="931" t="s">
        <v>7283</v>
      </c>
      <c r="C200" s="931" t="s">
        <v>5547</v>
      </c>
      <c r="D200" s="931" t="s">
        <v>7660</v>
      </c>
      <c r="E200" s="931" t="s">
        <v>7621</v>
      </c>
      <c r="F200" s="941">
        <v>18</v>
      </c>
      <c r="G200" s="941">
        <v>33564</v>
      </c>
      <c r="H200" s="941">
        <v>1</v>
      </c>
      <c r="I200" s="941">
        <v>1864.6666666666667</v>
      </c>
      <c r="J200" s="941">
        <v>14</v>
      </c>
      <c r="K200" s="941">
        <v>26166</v>
      </c>
      <c r="L200" s="941">
        <v>0.77958526993207011</v>
      </c>
      <c r="M200" s="941">
        <v>1869</v>
      </c>
      <c r="N200" s="941">
        <v>12</v>
      </c>
      <c r="O200" s="941">
        <v>22656</v>
      </c>
      <c r="P200" s="932">
        <v>0.67500893814801577</v>
      </c>
      <c r="Q200" s="942">
        <v>1888</v>
      </c>
    </row>
    <row r="201" spans="1:17" ht="14.4" customHeight="1" x14ac:dyDescent="0.3">
      <c r="A201" s="929" t="s">
        <v>7535</v>
      </c>
      <c r="B201" s="931" t="s">
        <v>7283</v>
      </c>
      <c r="C201" s="931" t="s">
        <v>5547</v>
      </c>
      <c r="D201" s="931" t="s">
        <v>7661</v>
      </c>
      <c r="E201" s="931" t="s">
        <v>7662</v>
      </c>
      <c r="F201" s="941">
        <v>1</v>
      </c>
      <c r="G201" s="941">
        <v>159</v>
      </c>
      <c r="H201" s="941">
        <v>1</v>
      </c>
      <c r="I201" s="941">
        <v>159</v>
      </c>
      <c r="J201" s="941">
        <v>3</v>
      </c>
      <c r="K201" s="941">
        <v>477</v>
      </c>
      <c r="L201" s="941">
        <v>3</v>
      </c>
      <c r="M201" s="941">
        <v>159</v>
      </c>
      <c r="N201" s="941">
        <v>5</v>
      </c>
      <c r="O201" s="941">
        <v>815</v>
      </c>
      <c r="P201" s="932">
        <v>5.1257861635220126</v>
      </c>
      <c r="Q201" s="942">
        <v>163</v>
      </c>
    </row>
    <row r="202" spans="1:17" ht="14.4" customHeight="1" x14ac:dyDescent="0.3">
      <c r="A202" s="929" t="s">
        <v>7535</v>
      </c>
      <c r="B202" s="931" t="s">
        <v>7283</v>
      </c>
      <c r="C202" s="931" t="s">
        <v>5547</v>
      </c>
      <c r="D202" s="931" t="s">
        <v>7663</v>
      </c>
      <c r="E202" s="931" t="s">
        <v>7664</v>
      </c>
      <c r="F202" s="941">
        <v>1</v>
      </c>
      <c r="G202" s="941">
        <v>9711</v>
      </c>
      <c r="H202" s="941">
        <v>1</v>
      </c>
      <c r="I202" s="941">
        <v>9711</v>
      </c>
      <c r="J202" s="941"/>
      <c r="K202" s="941"/>
      <c r="L202" s="941"/>
      <c r="M202" s="941"/>
      <c r="N202" s="941"/>
      <c r="O202" s="941"/>
      <c r="P202" s="932"/>
      <c r="Q202" s="942"/>
    </row>
    <row r="203" spans="1:17" ht="14.4" customHeight="1" x14ac:dyDescent="0.3">
      <c r="A203" s="929" t="s">
        <v>7535</v>
      </c>
      <c r="B203" s="931" t="s">
        <v>7283</v>
      </c>
      <c r="C203" s="931" t="s">
        <v>5547</v>
      </c>
      <c r="D203" s="931" t="s">
        <v>7665</v>
      </c>
      <c r="E203" s="931" t="s">
        <v>7666</v>
      </c>
      <c r="F203" s="941">
        <v>10</v>
      </c>
      <c r="G203" s="941">
        <v>83862</v>
      </c>
      <c r="H203" s="941">
        <v>1</v>
      </c>
      <c r="I203" s="941">
        <v>8386.2000000000007</v>
      </c>
      <c r="J203" s="941">
        <v>7</v>
      </c>
      <c r="K203" s="941">
        <v>58793</v>
      </c>
      <c r="L203" s="941">
        <v>0.70106842193126806</v>
      </c>
      <c r="M203" s="941">
        <v>8399</v>
      </c>
      <c r="N203" s="941">
        <v>7</v>
      </c>
      <c r="O203" s="941">
        <v>59213</v>
      </c>
      <c r="P203" s="932">
        <v>0.7060766497340869</v>
      </c>
      <c r="Q203" s="942">
        <v>8459</v>
      </c>
    </row>
    <row r="204" spans="1:17" ht="14.4" customHeight="1" x14ac:dyDescent="0.3">
      <c r="A204" s="929" t="s">
        <v>7535</v>
      </c>
      <c r="B204" s="931" t="s">
        <v>7283</v>
      </c>
      <c r="C204" s="931" t="s">
        <v>5547</v>
      </c>
      <c r="D204" s="931" t="s">
        <v>7667</v>
      </c>
      <c r="E204" s="931" t="s">
        <v>7668</v>
      </c>
      <c r="F204" s="941">
        <v>2</v>
      </c>
      <c r="G204" s="941">
        <v>3986</v>
      </c>
      <c r="H204" s="941">
        <v>1</v>
      </c>
      <c r="I204" s="941">
        <v>1993</v>
      </c>
      <c r="J204" s="941"/>
      <c r="K204" s="941"/>
      <c r="L204" s="941"/>
      <c r="M204" s="941"/>
      <c r="N204" s="941"/>
      <c r="O204" s="941"/>
      <c r="P204" s="932"/>
      <c r="Q204" s="942"/>
    </row>
    <row r="205" spans="1:17" ht="14.4" customHeight="1" x14ac:dyDescent="0.3">
      <c r="A205" s="929" t="s">
        <v>7535</v>
      </c>
      <c r="B205" s="931" t="s">
        <v>7283</v>
      </c>
      <c r="C205" s="931" t="s">
        <v>5547</v>
      </c>
      <c r="D205" s="931" t="s">
        <v>7669</v>
      </c>
      <c r="E205" s="931" t="s">
        <v>7670</v>
      </c>
      <c r="F205" s="941">
        <v>2</v>
      </c>
      <c r="G205" s="941">
        <v>554</v>
      </c>
      <c r="H205" s="941">
        <v>1</v>
      </c>
      <c r="I205" s="941">
        <v>277</v>
      </c>
      <c r="J205" s="941">
        <v>1</v>
      </c>
      <c r="K205" s="941">
        <v>279</v>
      </c>
      <c r="L205" s="941">
        <v>0.50361010830324915</v>
      </c>
      <c r="M205" s="941">
        <v>279</v>
      </c>
      <c r="N205" s="941">
        <v>23</v>
      </c>
      <c r="O205" s="941">
        <v>6509</v>
      </c>
      <c r="P205" s="932">
        <v>11.749097472924188</v>
      </c>
      <c r="Q205" s="942">
        <v>283</v>
      </c>
    </row>
    <row r="206" spans="1:17" ht="14.4" customHeight="1" x14ac:dyDescent="0.3">
      <c r="A206" s="929" t="s">
        <v>7671</v>
      </c>
      <c r="B206" s="931" t="s">
        <v>7672</v>
      </c>
      <c r="C206" s="931" t="s">
        <v>5547</v>
      </c>
      <c r="D206" s="931" t="s">
        <v>7673</v>
      </c>
      <c r="E206" s="931" t="s">
        <v>7674</v>
      </c>
      <c r="F206" s="941">
        <v>468</v>
      </c>
      <c r="G206" s="941">
        <v>95506</v>
      </c>
      <c r="H206" s="941">
        <v>1</v>
      </c>
      <c r="I206" s="941">
        <v>204.07264957264957</v>
      </c>
      <c r="J206" s="941">
        <v>425</v>
      </c>
      <c r="K206" s="941">
        <v>87550</v>
      </c>
      <c r="L206" s="941">
        <v>0.91669633321466715</v>
      </c>
      <c r="M206" s="941">
        <v>206</v>
      </c>
      <c r="N206" s="941">
        <v>380</v>
      </c>
      <c r="O206" s="941">
        <v>80180</v>
      </c>
      <c r="P206" s="932">
        <v>0.83952840659225603</v>
      </c>
      <c r="Q206" s="942">
        <v>211</v>
      </c>
    </row>
    <row r="207" spans="1:17" ht="14.4" customHeight="1" x14ac:dyDescent="0.3">
      <c r="A207" s="929" t="s">
        <v>7671</v>
      </c>
      <c r="B207" s="931" t="s">
        <v>7672</v>
      </c>
      <c r="C207" s="931" t="s">
        <v>5547</v>
      </c>
      <c r="D207" s="931" t="s">
        <v>7675</v>
      </c>
      <c r="E207" s="931" t="s">
        <v>7676</v>
      </c>
      <c r="F207" s="941">
        <v>224</v>
      </c>
      <c r="G207" s="941">
        <v>65698</v>
      </c>
      <c r="H207" s="941">
        <v>1</v>
      </c>
      <c r="I207" s="941">
        <v>293.29464285714283</v>
      </c>
      <c r="J207" s="941">
        <v>87</v>
      </c>
      <c r="K207" s="941">
        <v>25665</v>
      </c>
      <c r="L207" s="941">
        <v>0.39065116137477551</v>
      </c>
      <c r="M207" s="941">
        <v>295</v>
      </c>
      <c r="N207" s="941">
        <v>139</v>
      </c>
      <c r="O207" s="941">
        <v>41839</v>
      </c>
      <c r="P207" s="932">
        <v>0.63683825991658805</v>
      </c>
      <c r="Q207" s="942">
        <v>301</v>
      </c>
    </row>
    <row r="208" spans="1:17" ht="14.4" customHeight="1" x14ac:dyDescent="0.3">
      <c r="A208" s="929" t="s">
        <v>7671</v>
      </c>
      <c r="B208" s="931" t="s">
        <v>7672</v>
      </c>
      <c r="C208" s="931" t="s">
        <v>5547</v>
      </c>
      <c r="D208" s="931" t="s">
        <v>7677</v>
      </c>
      <c r="E208" s="931" t="s">
        <v>7678</v>
      </c>
      <c r="F208" s="941">
        <v>28</v>
      </c>
      <c r="G208" s="941">
        <v>3763</v>
      </c>
      <c r="H208" s="941">
        <v>1</v>
      </c>
      <c r="I208" s="941">
        <v>134.39285714285714</v>
      </c>
      <c r="J208" s="941">
        <v>21</v>
      </c>
      <c r="K208" s="941">
        <v>2835</v>
      </c>
      <c r="L208" s="941">
        <v>0.75338825405261756</v>
      </c>
      <c r="M208" s="941">
        <v>135</v>
      </c>
      <c r="N208" s="941">
        <v>24</v>
      </c>
      <c r="O208" s="941">
        <v>3288</v>
      </c>
      <c r="P208" s="932">
        <v>0.87377092745150142</v>
      </c>
      <c r="Q208" s="942">
        <v>137</v>
      </c>
    </row>
    <row r="209" spans="1:17" ht="14.4" customHeight="1" x14ac:dyDescent="0.3">
      <c r="A209" s="929" t="s">
        <v>7671</v>
      </c>
      <c r="B209" s="931" t="s">
        <v>7672</v>
      </c>
      <c r="C209" s="931" t="s">
        <v>5547</v>
      </c>
      <c r="D209" s="931" t="s">
        <v>7679</v>
      </c>
      <c r="E209" s="931" t="s">
        <v>7678</v>
      </c>
      <c r="F209" s="941"/>
      <c r="G209" s="941"/>
      <c r="H209" s="941"/>
      <c r="I209" s="941"/>
      <c r="J209" s="941">
        <v>1</v>
      </c>
      <c r="K209" s="941">
        <v>178</v>
      </c>
      <c r="L209" s="941"/>
      <c r="M209" s="941">
        <v>178</v>
      </c>
      <c r="N209" s="941"/>
      <c r="O209" s="941"/>
      <c r="P209" s="932"/>
      <c r="Q209" s="942"/>
    </row>
    <row r="210" spans="1:17" ht="14.4" customHeight="1" x14ac:dyDescent="0.3">
      <c r="A210" s="929" t="s">
        <v>7671</v>
      </c>
      <c r="B210" s="931" t="s">
        <v>7672</v>
      </c>
      <c r="C210" s="931" t="s">
        <v>5547</v>
      </c>
      <c r="D210" s="931" t="s">
        <v>7680</v>
      </c>
      <c r="E210" s="931" t="s">
        <v>7681</v>
      </c>
      <c r="F210" s="941"/>
      <c r="G210" s="941"/>
      <c r="H210" s="941"/>
      <c r="I210" s="941"/>
      <c r="J210" s="941"/>
      <c r="K210" s="941"/>
      <c r="L210" s="941"/>
      <c r="M210" s="941"/>
      <c r="N210" s="941">
        <v>1</v>
      </c>
      <c r="O210" s="941">
        <v>639</v>
      </c>
      <c r="P210" s="932"/>
      <c r="Q210" s="942">
        <v>639</v>
      </c>
    </row>
    <row r="211" spans="1:17" ht="14.4" customHeight="1" x14ac:dyDescent="0.3">
      <c r="A211" s="929" t="s">
        <v>7671</v>
      </c>
      <c r="B211" s="931" t="s">
        <v>7672</v>
      </c>
      <c r="C211" s="931" t="s">
        <v>5547</v>
      </c>
      <c r="D211" s="931" t="s">
        <v>7682</v>
      </c>
      <c r="E211" s="931" t="s">
        <v>7683</v>
      </c>
      <c r="F211" s="941">
        <v>12</v>
      </c>
      <c r="G211" s="941">
        <v>1915</v>
      </c>
      <c r="H211" s="941">
        <v>1</v>
      </c>
      <c r="I211" s="941">
        <v>159.58333333333334</v>
      </c>
      <c r="J211" s="941">
        <v>5</v>
      </c>
      <c r="K211" s="941">
        <v>805</v>
      </c>
      <c r="L211" s="941">
        <v>0.42036553524804177</v>
      </c>
      <c r="M211" s="941">
        <v>161</v>
      </c>
      <c r="N211" s="941">
        <v>6</v>
      </c>
      <c r="O211" s="941">
        <v>1038</v>
      </c>
      <c r="P211" s="932">
        <v>0.54203655352480418</v>
      </c>
      <c r="Q211" s="942">
        <v>173</v>
      </c>
    </row>
    <row r="212" spans="1:17" ht="14.4" customHeight="1" x14ac:dyDescent="0.3">
      <c r="A212" s="929" t="s">
        <v>7671</v>
      </c>
      <c r="B212" s="931" t="s">
        <v>7672</v>
      </c>
      <c r="C212" s="931" t="s">
        <v>5547</v>
      </c>
      <c r="D212" s="931" t="s">
        <v>7684</v>
      </c>
      <c r="E212" s="931" t="s">
        <v>7685</v>
      </c>
      <c r="F212" s="941">
        <v>140</v>
      </c>
      <c r="G212" s="941">
        <v>36932</v>
      </c>
      <c r="H212" s="941">
        <v>1</v>
      </c>
      <c r="I212" s="941">
        <v>263.8</v>
      </c>
      <c r="J212" s="941">
        <v>115</v>
      </c>
      <c r="K212" s="941">
        <v>30590</v>
      </c>
      <c r="L212" s="941">
        <v>0.82827899924184989</v>
      </c>
      <c r="M212" s="941">
        <v>266</v>
      </c>
      <c r="N212" s="941">
        <v>90</v>
      </c>
      <c r="O212" s="941">
        <v>24570</v>
      </c>
      <c r="P212" s="932">
        <v>0.66527672479150868</v>
      </c>
      <c r="Q212" s="942">
        <v>273</v>
      </c>
    </row>
    <row r="213" spans="1:17" ht="14.4" customHeight="1" x14ac:dyDescent="0.3">
      <c r="A213" s="929" t="s">
        <v>7671</v>
      </c>
      <c r="B213" s="931" t="s">
        <v>7672</v>
      </c>
      <c r="C213" s="931" t="s">
        <v>5547</v>
      </c>
      <c r="D213" s="931" t="s">
        <v>7686</v>
      </c>
      <c r="E213" s="931" t="s">
        <v>7687</v>
      </c>
      <c r="F213" s="941">
        <v>150</v>
      </c>
      <c r="G213" s="941">
        <v>21150</v>
      </c>
      <c r="H213" s="941">
        <v>1</v>
      </c>
      <c r="I213" s="941">
        <v>141</v>
      </c>
      <c r="J213" s="941">
        <v>163</v>
      </c>
      <c r="K213" s="941">
        <v>22983</v>
      </c>
      <c r="L213" s="941">
        <v>1.0866666666666667</v>
      </c>
      <c r="M213" s="941">
        <v>141</v>
      </c>
      <c r="N213" s="941">
        <v>127</v>
      </c>
      <c r="O213" s="941">
        <v>18034</v>
      </c>
      <c r="P213" s="932">
        <v>0.85267139479905441</v>
      </c>
      <c r="Q213" s="942">
        <v>142</v>
      </c>
    </row>
    <row r="214" spans="1:17" ht="14.4" customHeight="1" x14ac:dyDescent="0.3">
      <c r="A214" s="929" t="s">
        <v>7671</v>
      </c>
      <c r="B214" s="931" t="s">
        <v>7672</v>
      </c>
      <c r="C214" s="931" t="s">
        <v>5547</v>
      </c>
      <c r="D214" s="931" t="s">
        <v>7688</v>
      </c>
      <c r="E214" s="931" t="s">
        <v>7687</v>
      </c>
      <c r="F214" s="941">
        <v>28</v>
      </c>
      <c r="G214" s="941">
        <v>2184</v>
      </c>
      <c r="H214" s="941">
        <v>1</v>
      </c>
      <c r="I214" s="941">
        <v>78</v>
      </c>
      <c r="J214" s="941">
        <v>21</v>
      </c>
      <c r="K214" s="941">
        <v>1638</v>
      </c>
      <c r="L214" s="941">
        <v>0.75</v>
      </c>
      <c r="M214" s="941">
        <v>78</v>
      </c>
      <c r="N214" s="941">
        <v>24</v>
      </c>
      <c r="O214" s="941">
        <v>1872</v>
      </c>
      <c r="P214" s="932">
        <v>0.8571428571428571</v>
      </c>
      <c r="Q214" s="942">
        <v>78</v>
      </c>
    </row>
    <row r="215" spans="1:17" ht="14.4" customHeight="1" x14ac:dyDescent="0.3">
      <c r="A215" s="929" t="s">
        <v>7671</v>
      </c>
      <c r="B215" s="931" t="s">
        <v>7672</v>
      </c>
      <c r="C215" s="931" t="s">
        <v>5547</v>
      </c>
      <c r="D215" s="931" t="s">
        <v>7689</v>
      </c>
      <c r="E215" s="931" t="s">
        <v>7690</v>
      </c>
      <c r="F215" s="941">
        <v>150</v>
      </c>
      <c r="G215" s="941">
        <v>45702</v>
      </c>
      <c r="H215" s="941">
        <v>1</v>
      </c>
      <c r="I215" s="941">
        <v>304.68</v>
      </c>
      <c r="J215" s="941">
        <v>163</v>
      </c>
      <c r="K215" s="941">
        <v>50041</v>
      </c>
      <c r="L215" s="941">
        <v>1.094941140431491</v>
      </c>
      <c r="M215" s="941">
        <v>307</v>
      </c>
      <c r="N215" s="941">
        <v>127</v>
      </c>
      <c r="O215" s="941">
        <v>39751</v>
      </c>
      <c r="P215" s="932">
        <v>0.86978688022406025</v>
      </c>
      <c r="Q215" s="942">
        <v>313</v>
      </c>
    </row>
    <row r="216" spans="1:17" ht="14.4" customHeight="1" x14ac:dyDescent="0.3">
      <c r="A216" s="929" t="s">
        <v>7671</v>
      </c>
      <c r="B216" s="931" t="s">
        <v>7672</v>
      </c>
      <c r="C216" s="931" t="s">
        <v>5547</v>
      </c>
      <c r="D216" s="931" t="s">
        <v>7691</v>
      </c>
      <c r="E216" s="931" t="s">
        <v>7692</v>
      </c>
      <c r="F216" s="941">
        <v>15</v>
      </c>
      <c r="G216" s="941">
        <v>2406</v>
      </c>
      <c r="H216" s="941">
        <v>1</v>
      </c>
      <c r="I216" s="941">
        <v>160.4</v>
      </c>
      <c r="J216" s="941">
        <v>17</v>
      </c>
      <c r="K216" s="941">
        <v>2737</v>
      </c>
      <c r="L216" s="941">
        <v>1.1375727348295928</v>
      </c>
      <c r="M216" s="941">
        <v>161</v>
      </c>
      <c r="N216" s="941">
        <v>9</v>
      </c>
      <c r="O216" s="941">
        <v>1467</v>
      </c>
      <c r="P216" s="932">
        <v>0.60972568578553621</v>
      </c>
      <c r="Q216" s="942">
        <v>163</v>
      </c>
    </row>
    <row r="217" spans="1:17" ht="14.4" customHeight="1" x14ac:dyDescent="0.3">
      <c r="A217" s="929" t="s">
        <v>7671</v>
      </c>
      <c r="B217" s="931" t="s">
        <v>7672</v>
      </c>
      <c r="C217" s="931" t="s">
        <v>5547</v>
      </c>
      <c r="D217" s="931" t="s">
        <v>7693</v>
      </c>
      <c r="E217" s="931" t="s">
        <v>7674</v>
      </c>
      <c r="F217" s="941">
        <v>66</v>
      </c>
      <c r="G217" s="941">
        <v>4654</v>
      </c>
      <c r="H217" s="941">
        <v>1</v>
      </c>
      <c r="I217" s="941">
        <v>70.515151515151516</v>
      </c>
      <c r="J217" s="941">
        <v>76</v>
      </c>
      <c r="K217" s="941">
        <v>5396</v>
      </c>
      <c r="L217" s="941">
        <v>1.1594327460249247</v>
      </c>
      <c r="M217" s="941">
        <v>71</v>
      </c>
      <c r="N217" s="941">
        <v>83</v>
      </c>
      <c r="O217" s="941">
        <v>5976</v>
      </c>
      <c r="P217" s="932">
        <v>1.2840567253975075</v>
      </c>
      <c r="Q217" s="942">
        <v>72</v>
      </c>
    </row>
    <row r="218" spans="1:17" ht="14.4" customHeight="1" x14ac:dyDescent="0.3">
      <c r="A218" s="929" t="s">
        <v>7671</v>
      </c>
      <c r="B218" s="931" t="s">
        <v>7672</v>
      </c>
      <c r="C218" s="931" t="s">
        <v>5547</v>
      </c>
      <c r="D218" s="931" t="s">
        <v>7694</v>
      </c>
      <c r="E218" s="931" t="s">
        <v>7695</v>
      </c>
      <c r="F218" s="941">
        <v>7</v>
      </c>
      <c r="G218" s="941">
        <v>8343</v>
      </c>
      <c r="H218" s="941">
        <v>1</v>
      </c>
      <c r="I218" s="941">
        <v>1191.8571428571429</v>
      </c>
      <c r="J218" s="941">
        <v>4</v>
      </c>
      <c r="K218" s="941">
        <v>4780</v>
      </c>
      <c r="L218" s="941">
        <v>0.5729353949418674</v>
      </c>
      <c r="M218" s="941">
        <v>1195</v>
      </c>
      <c r="N218" s="941">
        <v>5</v>
      </c>
      <c r="O218" s="941">
        <v>6055</v>
      </c>
      <c r="P218" s="932">
        <v>0.72575812058012701</v>
      </c>
      <c r="Q218" s="942">
        <v>1211</v>
      </c>
    </row>
    <row r="219" spans="1:17" ht="14.4" customHeight="1" x14ac:dyDescent="0.3">
      <c r="A219" s="929" t="s">
        <v>7671</v>
      </c>
      <c r="B219" s="931" t="s">
        <v>7672</v>
      </c>
      <c r="C219" s="931" t="s">
        <v>5547</v>
      </c>
      <c r="D219" s="931" t="s">
        <v>7696</v>
      </c>
      <c r="E219" s="931" t="s">
        <v>7697</v>
      </c>
      <c r="F219" s="941">
        <v>6</v>
      </c>
      <c r="G219" s="941">
        <v>653</v>
      </c>
      <c r="H219" s="941">
        <v>1</v>
      </c>
      <c r="I219" s="941">
        <v>108.83333333333333</v>
      </c>
      <c r="J219" s="941">
        <v>4</v>
      </c>
      <c r="K219" s="941">
        <v>440</v>
      </c>
      <c r="L219" s="941">
        <v>0.6738131699846861</v>
      </c>
      <c r="M219" s="941">
        <v>110</v>
      </c>
      <c r="N219" s="941">
        <v>6</v>
      </c>
      <c r="O219" s="941">
        <v>684</v>
      </c>
      <c r="P219" s="932">
        <v>1.0474732006125573</v>
      </c>
      <c r="Q219" s="942">
        <v>114</v>
      </c>
    </row>
    <row r="220" spans="1:17" ht="14.4" customHeight="1" x14ac:dyDescent="0.3">
      <c r="A220" s="929" t="s">
        <v>7698</v>
      </c>
      <c r="B220" s="931" t="s">
        <v>7699</v>
      </c>
      <c r="C220" s="931" t="s">
        <v>5547</v>
      </c>
      <c r="D220" s="931" t="s">
        <v>7700</v>
      </c>
      <c r="E220" s="931" t="s">
        <v>7701</v>
      </c>
      <c r="F220" s="941">
        <v>32</v>
      </c>
      <c r="G220" s="941">
        <v>1710</v>
      </c>
      <c r="H220" s="941">
        <v>1</v>
      </c>
      <c r="I220" s="941">
        <v>53.4375</v>
      </c>
      <c r="J220" s="941">
        <v>26</v>
      </c>
      <c r="K220" s="941">
        <v>1404</v>
      </c>
      <c r="L220" s="941">
        <v>0.82105263157894737</v>
      </c>
      <c r="M220" s="941">
        <v>54</v>
      </c>
      <c r="N220" s="941">
        <v>16</v>
      </c>
      <c r="O220" s="941">
        <v>928</v>
      </c>
      <c r="P220" s="932">
        <v>0.54269005847953211</v>
      </c>
      <c r="Q220" s="942">
        <v>58</v>
      </c>
    </row>
    <row r="221" spans="1:17" ht="14.4" customHeight="1" x14ac:dyDescent="0.3">
      <c r="A221" s="929" t="s">
        <v>7698</v>
      </c>
      <c r="B221" s="931" t="s">
        <v>7699</v>
      </c>
      <c r="C221" s="931" t="s">
        <v>5547</v>
      </c>
      <c r="D221" s="931" t="s">
        <v>7702</v>
      </c>
      <c r="E221" s="931" t="s">
        <v>7703</v>
      </c>
      <c r="F221" s="941">
        <v>8</v>
      </c>
      <c r="G221" s="941">
        <v>968</v>
      </c>
      <c r="H221" s="941">
        <v>1</v>
      </c>
      <c r="I221" s="941">
        <v>121</v>
      </c>
      <c r="J221" s="941">
        <v>6</v>
      </c>
      <c r="K221" s="941">
        <v>738</v>
      </c>
      <c r="L221" s="941">
        <v>0.76239669421487599</v>
      </c>
      <c r="M221" s="941">
        <v>123</v>
      </c>
      <c r="N221" s="941">
        <v>6</v>
      </c>
      <c r="O221" s="941">
        <v>786</v>
      </c>
      <c r="P221" s="932">
        <v>0.81198347107438018</v>
      </c>
      <c r="Q221" s="942">
        <v>131</v>
      </c>
    </row>
    <row r="222" spans="1:17" ht="14.4" customHeight="1" x14ac:dyDescent="0.3">
      <c r="A222" s="929" t="s">
        <v>7698</v>
      </c>
      <c r="B222" s="931" t="s">
        <v>7699</v>
      </c>
      <c r="C222" s="931" t="s">
        <v>5547</v>
      </c>
      <c r="D222" s="931" t="s">
        <v>7704</v>
      </c>
      <c r="E222" s="931" t="s">
        <v>7705</v>
      </c>
      <c r="F222" s="941">
        <v>2</v>
      </c>
      <c r="G222" s="941">
        <v>350</v>
      </c>
      <c r="H222" s="941">
        <v>1</v>
      </c>
      <c r="I222" s="941">
        <v>175</v>
      </c>
      <c r="J222" s="941"/>
      <c r="K222" s="941"/>
      <c r="L222" s="941"/>
      <c r="M222" s="941"/>
      <c r="N222" s="941">
        <v>1</v>
      </c>
      <c r="O222" s="941">
        <v>189</v>
      </c>
      <c r="P222" s="932">
        <v>0.54</v>
      </c>
      <c r="Q222" s="942">
        <v>189</v>
      </c>
    </row>
    <row r="223" spans="1:17" ht="14.4" customHeight="1" x14ac:dyDescent="0.3">
      <c r="A223" s="929" t="s">
        <v>7698</v>
      </c>
      <c r="B223" s="931" t="s">
        <v>7699</v>
      </c>
      <c r="C223" s="931" t="s">
        <v>5547</v>
      </c>
      <c r="D223" s="931" t="s">
        <v>7706</v>
      </c>
      <c r="E223" s="931" t="s">
        <v>7707</v>
      </c>
      <c r="F223" s="941">
        <v>5</v>
      </c>
      <c r="G223" s="941">
        <v>849</v>
      </c>
      <c r="H223" s="941">
        <v>1</v>
      </c>
      <c r="I223" s="941">
        <v>169.8</v>
      </c>
      <c r="J223" s="941">
        <v>4</v>
      </c>
      <c r="K223" s="941">
        <v>688</v>
      </c>
      <c r="L223" s="941">
        <v>0.81036513545347466</v>
      </c>
      <c r="M223" s="941">
        <v>172</v>
      </c>
      <c r="N223" s="941">
        <v>1</v>
      </c>
      <c r="O223" s="941">
        <v>179</v>
      </c>
      <c r="P223" s="932">
        <v>0.21083627797408716</v>
      </c>
      <c r="Q223" s="942">
        <v>179</v>
      </c>
    </row>
    <row r="224" spans="1:17" ht="14.4" customHeight="1" x14ac:dyDescent="0.3">
      <c r="A224" s="929" t="s">
        <v>7698</v>
      </c>
      <c r="B224" s="931" t="s">
        <v>7699</v>
      </c>
      <c r="C224" s="931" t="s">
        <v>5547</v>
      </c>
      <c r="D224" s="931" t="s">
        <v>7708</v>
      </c>
      <c r="E224" s="931" t="s">
        <v>7709</v>
      </c>
      <c r="F224" s="941"/>
      <c r="G224" s="941"/>
      <c r="H224" s="941"/>
      <c r="I224" s="941"/>
      <c r="J224" s="941">
        <v>2</v>
      </c>
      <c r="K224" s="941">
        <v>644</v>
      </c>
      <c r="L224" s="941"/>
      <c r="M224" s="941">
        <v>322</v>
      </c>
      <c r="N224" s="941">
        <v>2</v>
      </c>
      <c r="O224" s="941">
        <v>670</v>
      </c>
      <c r="P224" s="932"/>
      <c r="Q224" s="942">
        <v>335</v>
      </c>
    </row>
    <row r="225" spans="1:17" ht="14.4" customHeight="1" x14ac:dyDescent="0.3">
      <c r="A225" s="929" t="s">
        <v>7698</v>
      </c>
      <c r="B225" s="931" t="s">
        <v>7699</v>
      </c>
      <c r="C225" s="931" t="s">
        <v>5547</v>
      </c>
      <c r="D225" s="931" t="s">
        <v>7710</v>
      </c>
      <c r="E225" s="931" t="s">
        <v>7711</v>
      </c>
      <c r="F225" s="941"/>
      <c r="G225" s="941"/>
      <c r="H225" s="941"/>
      <c r="I225" s="941"/>
      <c r="J225" s="941">
        <v>1</v>
      </c>
      <c r="K225" s="941">
        <v>439</v>
      </c>
      <c r="L225" s="941"/>
      <c r="M225" s="941">
        <v>439</v>
      </c>
      <c r="N225" s="941"/>
      <c r="O225" s="941"/>
      <c r="P225" s="932"/>
      <c r="Q225" s="942"/>
    </row>
    <row r="226" spans="1:17" ht="14.4" customHeight="1" x14ac:dyDescent="0.3">
      <c r="A226" s="929" t="s">
        <v>7698</v>
      </c>
      <c r="B226" s="931" t="s">
        <v>7699</v>
      </c>
      <c r="C226" s="931" t="s">
        <v>5547</v>
      </c>
      <c r="D226" s="931" t="s">
        <v>7712</v>
      </c>
      <c r="E226" s="931" t="s">
        <v>7713</v>
      </c>
      <c r="F226" s="941"/>
      <c r="G226" s="941"/>
      <c r="H226" s="941"/>
      <c r="I226" s="941"/>
      <c r="J226" s="941">
        <v>11</v>
      </c>
      <c r="K226" s="941">
        <v>3751</v>
      </c>
      <c r="L226" s="941"/>
      <c r="M226" s="941">
        <v>341</v>
      </c>
      <c r="N226" s="941">
        <v>8</v>
      </c>
      <c r="O226" s="941">
        <v>2792</v>
      </c>
      <c r="P226" s="932"/>
      <c r="Q226" s="942">
        <v>349</v>
      </c>
    </row>
    <row r="227" spans="1:17" ht="14.4" customHeight="1" x14ac:dyDescent="0.3">
      <c r="A227" s="929" t="s">
        <v>7698</v>
      </c>
      <c r="B227" s="931" t="s">
        <v>7699</v>
      </c>
      <c r="C227" s="931" t="s">
        <v>5547</v>
      </c>
      <c r="D227" s="931" t="s">
        <v>7714</v>
      </c>
      <c r="E227" s="931" t="s">
        <v>7715</v>
      </c>
      <c r="F227" s="941">
        <v>2</v>
      </c>
      <c r="G227" s="941">
        <v>738</v>
      </c>
      <c r="H227" s="941">
        <v>1</v>
      </c>
      <c r="I227" s="941">
        <v>369</v>
      </c>
      <c r="J227" s="941"/>
      <c r="K227" s="941"/>
      <c r="L227" s="941"/>
      <c r="M227" s="941"/>
      <c r="N227" s="941">
        <v>1</v>
      </c>
      <c r="O227" s="941">
        <v>387</v>
      </c>
      <c r="P227" s="932">
        <v>0.52439024390243905</v>
      </c>
      <c r="Q227" s="942">
        <v>387</v>
      </c>
    </row>
    <row r="228" spans="1:17" ht="14.4" customHeight="1" x14ac:dyDescent="0.3">
      <c r="A228" s="929" t="s">
        <v>7698</v>
      </c>
      <c r="B228" s="931" t="s">
        <v>7699</v>
      </c>
      <c r="C228" s="931" t="s">
        <v>5547</v>
      </c>
      <c r="D228" s="931" t="s">
        <v>7716</v>
      </c>
      <c r="E228" s="931" t="s">
        <v>7717</v>
      </c>
      <c r="F228" s="941">
        <v>2</v>
      </c>
      <c r="G228" s="941">
        <v>1336</v>
      </c>
      <c r="H228" s="941">
        <v>1</v>
      </c>
      <c r="I228" s="941">
        <v>668</v>
      </c>
      <c r="J228" s="941"/>
      <c r="K228" s="941"/>
      <c r="L228" s="941"/>
      <c r="M228" s="941"/>
      <c r="N228" s="941">
        <v>1</v>
      </c>
      <c r="O228" s="941">
        <v>704</v>
      </c>
      <c r="P228" s="932">
        <v>0.52694610778443118</v>
      </c>
      <c r="Q228" s="942">
        <v>704</v>
      </c>
    </row>
    <row r="229" spans="1:17" ht="14.4" customHeight="1" x14ac:dyDescent="0.3">
      <c r="A229" s="929" t="s">
        <v>7698</v>
      </c>
      <c r="B229" s="931" t="s">
        <v>7699</v>
      </c>
      <c r="C229" s="931" t="s">
        <v>5547</v>
      </c>
      <c r="D229" s="931" t="s">
        <v>7718</v>
      </c>
      <c r="E229" s="931" t="s">
        <v>7719</v>
      </c>
      <c r="F229" s="941">
        <v>21</v>
      </c>
      <c r="G229" s="941">
        <v>5928</v>
      </c>
      <c r="H229" s="941">
        <v>1</v>
      </c>
      <c r="I229" s="941">
        <v>282.28571428571428</v>
      </c>
      <c r="J229" s="941">
        <v>15</v>
      </c>
      <c r="K229" s="941">
        <v>4275</v>
      </c>
      <c r="L229" s="941">
        <v>0.72115384615384615</v>
      </c>
      <c r="M229" s="941">
        <v>285</v>
      </c>
      <c r="N229" s="941">
        <v>12</v>
      </c>
      <c r="O229" s="941">
        <v>3648</v>
      </c>
      <c r="P229" s="932">
        <v>0.61538461538461542</v>
      </c>
      <c r="Q229" s="942">
        <v>304</v>
      </c>
    </row>
    <row r="230" spans="1:17" ht="14.4" customHeight="1" x14ac:dyDescent="0.3">
      <c r="A230" s="929" t="s">
        <v>7698</v>
      </c>
      <c r="B230" s="931" t="s">
        <v>7699</v>
      </c>
      <c r="C230" s="931" t="s">
        <v>5547</v>
      </c>
      <c r="D230" s="931" t="s">
        <v>7720</v>
      </c>
      <c r="E230" s="931" t="s">
        <v>7721</v>
      </c>
      <c r="F230" s="941"/>
      <c r="G230" s="941"/>
      <c r="H230" s="941"/>
      <c r="I230" s="941"/>
      <c r="J230" s="941">
        <v>2</v>
      </c>
      <c r="K230" s="941">
        <v>924</v>
      </c>
      <c r="L230" s="941"/>
      <c r="M230" s="941">
        <v>462</v>
      </c>
      <c r="N230" s="941">
        <v>3</v>
      </c>
      <c r="O230" s="941">
        <v>1482</v>
      </c>
      <c r="P230" s="932"/>
      <c r="Q230" s="942">
        <v>494</v>
      </c>
    </row>
    <row r="231" spans="1:17" ht="14.4" customHeight="1" x14ac:dyDescent="0.3">
      <c r="A231" s="929" t="s">
        <v>7698</v>
      </c>
      <c r="B231" s="931" t="s">
        <v>7699</v>
      </c>
      <c r="C231" s="931" t="s">
        <v>5547</v>
      </c>
      <c r="D231" s="931" t="s">
        <v>7722</v>
      </c>
      <c r="E231" s="931" t="s">
        <v>7723</v>
      </c>
      <c r="F231" s="941">
        <v>27</v>
      </c>
      <c r="G231" s="941">
        <v>9462</v>
      </c>
      <c r="H231" s="941">
        <v>1</v>
      </c>
      <c r="I231" s="941">
        <v>350.44444444444446</v>
      </c>
      <c r="J231" s="941">
        <v>17</v>
      </c>
      <c r="K231" s="941">
        <v>6052</v>
      </c>
      <c r="L231" s="941">
        <v>0.63961107588247723</v>
      </c>
      <c r="M231" s="941">
        <v>356</v>
      </c>
      <c r="N231" s="941">
        <v>16</v>
      </c>
      <c r="O231" s="941">
        <v>5920</v>
      </c>
      <c r="P231" s="932">
        <v>0.62566053688437961</v>
      </c>
      <c r="Q231" s="942">
        <v>370</v>
      </c>
    </row>
    <row r="232" spans="1:17" ht="14.4" customHeight="1" x14ac:dyDescent="0.3">
      <c r="A232" s="929" t="s">
        <v>7698</v>
      </c>
      <c r="B232" s="931" t="s">
        <v>7699</v>
      </c>
      <c r="C232" s="931" t="s">
        <v>5547</v>
      </c>
      <c r="D232" s="931" t="s">
        <v>7724</v>
      </c>
      <c r="E232" s="931" t="s">
        <v>7725</v>
      </c>
      <c r="F232" s="941"/>
      <c r="G232" s="941"/>
      <c r="H232" s="941"/>
      <c r="I232" s="941"/>
      <c r="J232" s="941"/>
      <c r="K232" s="941"/>
      <c r="L232" s="941"/>
      <c r="M232" s="941"/>
      <c r="N232" s="941">
        <v>2</v>
      </c>
      <c r="O232" s="941">
        <v>222</v>
      </c>
      <c r="P232" s="932"/>
      <c r="Q232" s="942">
        <v>111</v>
      </c>
    </row>
    <row r="233" spans="1:17" ht="14.4" customHeight="1" x14ac:dyDescent="0.3">
      <c r="A233" s="929" t="s">
        <v>7698</v>
      </c>
      <c r="B233" s="931" t="s">
        <v>7699</v>
      </c>
      <c r="C233" s="931" t="s">
        <v>5547</v>
      </c>
      <c r="D233" s="931" t="s">
        <v>7726</v>
      </c>
      <c r="E233" s="931" t="s">
        <v>7727</v>
      </c>
      <c r="F233" s="941">
        <v>5</v>
      </c>
      <c r="G233" s="941">
        <v>577</v>
      </c>
      <c r="H233" s="941">
        <v>1</v>
      </c>
      <c r="I233" s="941">
        <v>115.4</v>
      </c>
      <c r="J233" s="941"/>
      <c r="K233" s="941"/>
      <c r="L233" s="941"/>
      <c r="M233" s="941"/>
      <c r="N233" s="941">
        <v>1</v>
      </c>
      <c r="O233" s="941">
        <v>125</v>
      </c>
      <c r="P233" s="932">
        <v>0.21663778162911612</v>
      </c>
      <c r="Q233" s="942">
        <v>125</v>
      </c>
    </row>
    <row r="234" spans="1:17" ht="14.4" customHeight="1" x14ac:dyDescent="0.3">
      <c r="A234" s="929" t="s">
        <v>7698</v>
      </c>
      <c r="B234" s="931" t="s">
        <v>7699</v>
      </c>
      <c r="C234" s="931" t="s">
        <v>5547</v>
      </c>
      <c r="D234" s="931" t="s">
        <v>2734</v>
      </c>
      <c r="E234" s="931" t="s">
        <v>7728</v>
      </c>
      <c r="F234" s="941"/>
      <c r="G234" s="941"/>
      <c r="H234" s="941"/>
      <c r="I234" s="941"/>
      <c r="J234" s="941">
        <v>2</v>
      </c>
      <c r="K234" s="941">
        <v>874</v>
      </c>
      <c r="L234" s="941"/>
      <c r="M234" s="941">
        <v>437</v>
      </c>
      <c r="N234" s="941">
        <v>1</v>
      </c>
      <c r="O234" s="941">
        <v>456</v>
      </c>
      <c r="P234" s="932"/>
      <c r="Q234" s="942">
        <v>456</v>
      </c>
    </row>
    <row r="235" spans="1:17" ht="14.4" customHeight="1" x14ac:dyDescent="0.3">
      <c r="A235" s="929" t="s">
        <v>7698</v>
      </c>
      <c r="B235" s="931" t="s">
        <v>7699</v>
      </c>
      <c r="C235" s="931" t="s">
        <v>5547</v>
      </c>
      <c r="D235" s="931" t="s">
        <v>7729</v>
      </c>
      <c r="E235" s="931" t="s">
        <v>7730</v>
      </c>
      <c r="F235" s="941">
        <v>18</v>
      </c>
      <c r="G235" s="941">
        <v>964</v>
      </c>
      <c r="H235" s="941">
        <v>1</v>
      </c>
      <c r="I235" s="941">
        <v>53.555555555555557</v>
      </c>
      <c r="J235" s="941">
        <v>6</v>
      </c>
      <c r="K235" s="941">
        <v>324</v>
      </c>
      <c r="L235" s="941">
        <v>0.33609958506224069</v>
      </c>
      <c r="M235" s="941">
        <v>54</v>
      </c>
      <c r="N235" s="941">
        <v>18</v>
      </c>
      <c r="O235" s="941">
        <v>1044</v>
      </c>
      <c r="P235" s="932">
        <v>1.0829875518672198</v>
      </c>
      <c r="Q235" s="942">
        <v>58</v>
      </c>
    </row>
    <row r="236" spans="1:17" ht="14.4" customHeight="1" x14ac:dyDescent="0.3">
      <c r="A236" s="929" t="s">
        <v>7698</v>
      </c>
      <c r="B236" s="931" t="s">
        <v>7699</v>
      </c>
      <c r="C236" s="931" t="s">
        <v>5547</v>
      </c>
      <c r="D236" s="931" t="s">
        <v>7731</v>
      </c>
      <c r="E236" s="931" t="s">
        <v>7732</v>
      </c>
      <c r="F236" s="941">
        <v>29</v>
      </c>
      <c r="G236" s="941">
        <v>4806</v>
      </c>
      <c r="H236" s="941">
        <v>1</v>
      </c>
      <c r="I236" s="941">
        <v>165.72413793103448</v>
      </c>
      <c r="J236" s="941">
        <v>11</v>
      </c>
      <c r="K236" s="941">
        <v>1859</v>
      </c>
      <c r="L236" s="941">
        <v>0.3868081564710778</v>
      </c>
      <c r="M236" s="941">
        <v>169</v>
      </c>
      <c r="N236" s="941">
        <v>19</v>
      </c>
      <c r="O236" s="941">
        <v>3325</v>
      </c>
      <c r="P236" s="932">
        <v>0.6918435289221806</v>
      </c>
      <c r="Q236" s="942">
        <v>175</v>
      </c>
    </row>
    <row r="237" spans="1:17" ht="14.4" customHeight="1" x14ac:dyDescent="0.3">
      <c r="A237" s="929" t="s">
        <v>7698</v>
      </c>
      <c r="B237" s="931" t="s">
        <v>7699</v>
      </c>
      <c r="C237" s="931" t="s">
        <v>5547</v>
      </c>
      <c r="D237" s="931" t="s">
        <v>7291</v>
      </c>
      <c r="E237" s="931" t="s">
        <v>7292</v>
      </c>
      <c r="F237" s="941">
        <v>4</v>
      </c>
      <c r="G237" s="941">
        <v>318</v>
      </c>
      <c r="H237" s="941">
        <v>1</v>
      </c>
      <c r="I237" s="941">
        <v>79.5</v>
      </c>
      <c r="J237" s="941"/>
      <c r="K237" s="941"/>
      <c r="L237" s="941"/>
      <c r="M237" s="941"/>
      <c r="N237" s="941">
        <v>2</v>
      </c>
      <c r="O237" s="941">
        <v>170</v>
      </c>
      <c r="P237" s="932">
        <v>0.53459119496855345</v>
      </c>
      <c r="Q237" s="942">
        <v>85</v>
      </c>
    </row>
    <row r="238" spans="1:17" ht="14.4" customHeight="1" x14ac:dyDescent="0.3">
      <c r="A238" s="929" t="s">
        <v>7698</v>
      </c>
      <c r="B238" s="931" t="s">
        <v>7699</v>
      </c>
      <c r="C238" s="931" t="s">
        <v>5547</v>
      </c>
      <c r="D238" s="931" t="s">
        <v>7733</v>
      </c>
      <c r="E238" s="931" t="s">
        <v>7734</v>
      </c>
      <c r="F238" s="941">
        <v>7</v>
      </c>
      <c r="G238" s="941">
        <v>1130</v>
      </c>
      <c r="H238" s="941">
        <v>1</v>
      </c>
      <c r="I238" s="941">
        <v>161.42857142857142</v>
      </c>
      <c r="J238" s="941">
        <v>6</v>
      </c>
      <c r="K238" s="941">
        <v>978</v>
      </c>
      <c r="L238" s="941">
        <v>0.86548672566371676</v>
      </c>
      <c r="M238" s="941">
        <v>163</v>
      </c>
      <c r="N238" s="941">
        <v>7</v>
      </c>
      <c r="O238" s="941">
        <v>1183</v>
      </c>
      <c r="P238" s="932">
        <v>1.0469026548672566</v>
      </c>
      <c r="Q238" s="942">
        <v>169</v>
      </c>
    </row>
    <row r="239" spans="1:17" ht="14.4" customHeight="1" x14ac:dyDescent="0.3">
      <c r="A239" s="929" t="s">
        <v>7698</v>
      </c>
      <c r="B239" s="931" t="s">
        <v>7699</v>
      </c>
      <c r="C239" s="931" t="s">
        <v>5547</v>
      </c>
      <c r="D239" s="931" t="s">
        <v>7735</v>
      </c>
      <c r="E239" s="931" t="s">
        <v>7736</v>
      </c>
      <c r="F239" s="941">
        <v>2</v>
      </c>
      <c r="G239" s="941">
        <v>489</v>
      </c>
      <c r="H239" s="941">
        <v>1</v>
      </c>
      <c r="I239" s="941">
        <v>244.5</v>
      </c>
      <c r="J239" s="941"/>
      <c r="K239" s="941"/>
      <c r="L239" s="941"/>
      <c r="M239" s="941"/>
      <c r="N239" s="941">
        <v>1</v>
      </c>
      <c r="O239" s="941">
        <v>263</v>
      </c>
      <c r="P239" s="932">
        <v>0.53783231083844585</v>
      </c>
      <c r="Q239" s="942">
        <v>263</v>
      </c>
    </row>
    <row r="240" spans="1:17" ht="14.4" customHeight="1" x14ac:dyDescent="0.3">
      <c r="A240" s="929" t="s">
        <v>7698</v>
      </c>
      <c r="B240" s="931" t="s">
        <v>7699</v>
      </c>
      <c r="C240" s="931" t="s">
        <v>5547</v>
      </c>
      <c r="D240" s="931" t="s">
        <v>7737</v>
      </c>
      <c r="E240" s="931" t="s">
        <v>7738</v>
      </c>
      <c r="F240" s="941"/>
      <c r="G240" s="941"/>
      <c r="H240" s="941"/>
      <c r="I240" s="941"/>
      <c r="J240" s="941">
        <v>1</v>
      </c>
      <c r="K240" s="941">
        <v>2012</v>
      </c>
      <c r="L240" s="941"/>
      <c r="M240" s="941">
        <v>2012</v>
      </c>
      <c r="N240" s="941"/>
      <c r="O240" s="941"/>
      <c r="P240" s="932"/>
      <c r="Q240" s="942"/>
    </row>
    <row r="241" spans="1:17" ht="14.4" customHeight="1" x14ac:dyDescent="0.3">
      <c r="A241" s="929" t="s">
        <v>7739</v>
      </c>
      <c r="B241" s="931" t="s">
        <v>7740</v>
      </c>
      <c r="C241" s="931" t="s">
        <v>5547</v>
      </c>
      <c r="D241" s="931" t="s">
        <v>7741</v>
      </c>
      <c r="E241" s="931" t="s">
        <v>7742</v>
      </c>
      <c r="F241" s="941">
        <v>599</v>
      </c>
      <c r="G241" s="941">
        <v>95545</v>
      </c>
      <c r="H241" s="941">
        <v>1</v>
      </c>
      <c r="I241" s="941">
        <v>159.50751252086812</v>
      </c>
      <c r="J241" s="941">
        <v>623</v>
      </c>
      <c r="K241" s="941">
        <v>100303</v>
      </c>
      <c r="L241" s="941">
        <v>1.0497985242555863</v>
      </c>
      <c r="M241" s="941">
        <v>161</v>
      </c>
      <c r="N241" s="941">
        <v>602</v>
      </c>
      <c r="O241" s="941">
        <v>104146</v>
      </c>
      <c r="P241" s="932">
        <v>1.0900204092312522</v>
      </c>
      <c r="Q241" s="942">
        <v>173</v>
      </c>
    </row>
    <row r="242" spans="1:17" ht="14.4" customHeight="1" x14ac:dyDescent="0.3">
      <c r="A242" s="929" t="s">
        <v>7739</v>
      </c>
      <c r="B242" s="931" t="s">
        <v>7740</v>
      </c>
      <c r="C242" s="931" t="s">
        <v>5547</v>
      </c>
      <c r="D242" s="931" t="s">
        <v>7743</v>
      </c>
      <c r="E242" s="931" t="s">
        <v>7744</v>
      </c>
      <c r="F242" s="941">
        <v>76</v>
      </c>
      <c r="G242" s="941">
        <v>3006</v>
      </c>
      <c r="H242" s="941">
        <v>1</v>
      </c>
      <c r="I242" s="941">
        <v>39.55263157894737</v>
      </c>
      <c r="J242" s="941">
        <v>55</v>
      </c>
      <c r="K242" s="941">
        <v>2200</v>
      </c>
      <c r="L242" s="941">
        <v>0.73186959414504327</v>
      </c>
      <c r="M242" s="941">
        <v>40</v>
      </c>
      <c r="N242" s="941">
        <v>19</v>
      </c>
      <c r="O242" s="941">
        <v>779</v>
      </c>
      <c r="P242" s="932">
        <v>0.25914836992681306</v>
      </c>
      <c r="Q242" s="942">
        <v>41</v>
      </c>
    </row>
    <row r="243" spans="1:17" ht="14.4" customHeight="1" x14ac:dyDescent="0.3">
      <c r="A243" s="929" t="s">
        <v>7739</v>
      </c>
      <c r="B243" s="931" t="s">
        <v>7740</v>
      </c>
      <c r="C243" s="931" t="s">
        <v>5547</v>
      </c>
      <c r="D243" s="931" t="s">
        <v>7745</v>
      </c>
      <c r="E243" s="931" t="s">
        <v>7746</v>
      </c>
      <c r="F243" s="941">
        <v>3</v>
      </c>
      <c r="G243" s="941">
        <v>1146</v>
      </c>
      <c r="H243" s="941">
        <v>1</v>
      </c>
      <c r="I243" s="941">
        <v>382</v>
      </c>
      <c r="J243" s="941">
        <v>5</v>
      </c>
      <c r="K243" s="941">
        <v>1915</v>
      </c>
      <c r="L243" s="941">
        <v>1.6710296684118673</v>
      </c>
      <c r="M243" s="941">
        <v>383</v>
      </c>
      <c r="N243" s="941">
        <v>2</v>
      </c>
      <c r="O243" s="941">
        <v>768</v>
      </c>
      <c r="P243" s="932">
        <v>0.67015706806282727</v>
      </c>
      <c r="Q243" s="942">
        <v>384</v>
      </c>
    </row>
    <row r="244" spans="1:17" ht="14.4" customHeight="1" x14ac:dyDescent="0.3">
      <c r="A244" s="929" t="s">
        <v>7739</v>
      </c>
      <c r="B244" s="931" t="s">
        <v>7740</v>
      </c>
      <c r="C244" s="931" t="s">
        <v>5547</v>
      </c>
      <c r="D244" s="931" t="s">
        <v>7747</v>
      </c>
      <c r="E244" s="931" t="s">
        <v>7748</v>
      </c>
      <c r="F244" s="941">
        <v>11</v>
      </c>
      <c r="G244" s="941">
        <v>407</v>
      </c>
      <c r="H244" s="941">
        <v>1</v>
      </c>
      <c r="I244" s="941">
        <v>37</v>
      </c>
      <c r="J244" s="941"/>
      <c r="K244" s="941"/>
      <c r="L244" s="941"/>
      <c r="M244" s="941"/>
      <c r="N244" s="941"/>
      <c r="O244" s="941"/>
      <c r="P244" s="932"/>
      <c r="Q244" s="942"/>
    </row>
    <row r="245" spans="1:17" ht="14.4" customHeight="1" x14ac:dyDescent="0.3">
      <c r="A245" s="929" t="s">
        <v>7739</v>
      </c>
      <c r="B245" s="931" t="s">
        <v>7740</v>
      </c>
      <c r="C245" s="931" t="s">
        <v>5547</v>
      </c>
      <c r="D245" s="931" t="s">
        <v>7749</v>
      </c>
      <c r="E245" s="931" t="s">
        <v>7750</v>
      </c>
      <c r="F245" s="941"/>
      <c r="G245" s="941"/>
      <c r="H245" s="941"/>
      <c r="I245" s="941"/>
      <c r="J245" s="941"/>
      <c r="K245" s="941"/>
      <c r="L245" s="941"/>
      <c r="M245" s="941"/>
      <c r="N245" s="941">
        <v>6</v>
      </c>
      <c r="O245" s="941">
        <v>2676</v>
      </c>
      <c r="P245" s="932"/>
      <c r="Q245" s="942">
        <v>446</v>
      </c>
    </row>
    <row r="246" spans="1:17" ht="14.4" customHeight="1" x14ac:dyDescent="0.3">
      <c r="A246" s="929" t="s">
        <v>7739</v>
      </c>
      <c r="B246" s="931" t="s">
        <v>7740</v>
      </c>
      <c r="C246" s="931" t="s">
        <v>5547</v>
      </c>
      <c r="D246" s="931" t="s">
        <v>7751</v>
      </c>
      <c r="E246" s="931" t="s">
        <v>7752</v>
      </c>
      <c r="F246" s="941">
        <v>1</v>
      </c>
      <c r="G246" s="941">
        <v>41</v>
      </c>
      <c r="H246" s="941">
        <v>1</v>
      </c>
      <c r="I246" s="941">
        <v>41</v>
      </c>
      <c r="J246" s="941"/>
      <c r="K246" s="941"/>
      <c r="L246" s="941"/>
      <c r="M246" s="941"/>
      <c r="N246" s="941">
        <v>1</v>
      </c>
      <c r="O246" s="941">
        <v>42</v>
      </c>
      <c r="P246" s="932">
        <v>1.024390243902439</v>
      </c>
      <c r="Q246" s="942">
        <v>42</v>
      </c>
    </row>
    <row r="247" spans="1:17" ht="14.4" customHeight="1" x14ac:dyDescent="0.3">
      <c r="A247" s="929" t="s">
        <v>7739</v>
      </c>
      <c r="B247" s="931" t="s">
        <v>7740</v>
      </c>
      <c r="C247" s="931" t="s">
        <v>5547</v>
      </c>
      <c r="D247" s="931" t="s">
        <v>7753</v>
      </c>
      <c r="E247" s="931" t="s">
        <v>7754</v>
      </c>
      <c r="F247" s="941">
        <v>3</v>
      </c>
      <c r="G247" s="941">
        <v>1471</v>
      </c>
      <c r="H247" s="941">
        <v>1</v>
      </c>
      <c r="I247" s="941">
        <v>490.33333333333331</v>
      </c>
      <c r="J247" s="941">
        <v>3</v>
      </c>
      <c r="K247" s="941">
        <v>1473</v>
      </c>
      <c r="L247" s="941">
        <v>1.0013596193065941</v>
      </c>
      <c r="M247" s="941">
        <v>491</v>
      </c>
      <c r="N247" s="941">
        <v>3</v>
      </c>
      <c r="O247" s="941">
        <v>1476</v>
      </c>
      <c r="P247" s="932">
        <v>1.0033990482664854</v>
      </c>
      <c r="Q247" s="942">
        <v>492</v>
      </c>
    </row>
    <row r="248" spans="1:17" ht="14.4" customHeight="1" x14ac:dyDescent="0.3">
      <c r="A248" s="929" t="s">
        <v>7739</v>
      </c>
      <c r="B248" s="931" t="s">
        <v>7740</v>
      </c>
      <c r="C248" s="931" t="s">
        <v>5547</v>
      </c>
      <c r="D248" s="931" t="s">
        <v>7755</v>
      </c>
      <c r="E248" s="931" t="s">
        <v>7756</v>
      </c>
      <c r="F248" s="941">
        <v>14</v>
      </c>
      <c r="G248" s="941">
        <v>434</v>
      </c>
      <c r="H248" s="941">
        <v>1</v>
      </c>
      <c r="I248" s="941">
        <v>31</v>
      </c>
      <c r="J248" s="941">
        <v>26</v>
      </c>
      <c r="K248" s="941">
        <v>806</v>
      </c>
      <c r="L248" s="941">
        <v>1.8571428571428572</v>
      </c>
      <c r="M248" s="941">
        <v>31</v>
      </c>
      <c r="N248" s="941">
        <v>3</v>
      </c>
      <c r="O248" s="941">
        <v>93</v>
      </c>
      <c r="P248" s="932">
        <v>0.21428571428571427</v>
      </c>
      <c r="Q248" s="942">
        <v>31</v>
      </c>
    </row>
    <row r="249" spans="1:17" ht="14.4" customHeight="1" x14ac:dyDescent="0.3">
      <c r="A249" s="929" t="s">
        <v>7739</v>
      </c>
      <c r="B249" s="931" t="s">
        <v>7740</v>
      </c>
      <c r="C249" s="931" t="s">
        <v>5547</v>
      </c>
      <c r="D249" s="931" t="s">
        <v>7757</v>
      </c>
      <c r="E249" s="931" t="s">
        <v>7758</v>
      </c>
      <c r="F249" s="941">
        <v>1</v>
      </c>
      <c r="G249" s="941">
        <v>206</v>
      </c>
      <c r="H249" s="941">
        <v>1</v>
      </c>
      <c r="I249" s="941">
        <v>206</v>
      </c>
      <c r="J249" s="941">
        <v>3</v>
      </c>
      <c r="K249" s="941">
        <v>621</v>
      </c>
      <c r="L249" s="941">
        <v>3.0145631067961167</v>
      </c>
      <c r="M249" s="941">
        <v>207</v>
      </c>
      <c r="N249" s="941"/>
      <c r="O249" s="941"/>
      <c r="P249" s="932"/>
      <c r="Q249" s="942"/>
    </row>
    <row r="250" spans="1:17" ht="14.4" customHeight="1" x14ac:dyDescent="0.3">
      <c r="A250" s="929" t="s">
        <v>7739</v>
      </c>
      <c r="B250" s="931" t="s">
        <v>7740</v>
      </c>
      <c r="C250" s="931" t="s">
        <v>5547</v>
      </c>
      <c r="D250" s="931" t="s">
        <v>7759</v>
      </c>
      <c r="E250" s="931" t="s">
        <v>7760</v>
      </c>
      <c r="F250" s="941">
        <v>1</v>
      </c>
      <c r="G250" s="941">
        <v>379</v>
      </c>
      <c r="H250" s="941">
        <v>1</v>
      </c>
      <c r="I250" s="941">
        <v>379</v>
      </c>
      <c r="J250" s="941">
        <v>3</v>
      </c>
      <c r="K250" s="941">
        <v>1140</v>
      </c>
      <c r="L250" s="941">
        <v>3.0079155672823217</v>
      </c>
      <c r="M250" s="941">
        <v>380</v>
      </c>
      <c r="N250" s="941"/>
      <c r="O250" s="941"/>
      <c r="P250" s="932"/>
      <c r="Q250" s="942"/>
    </row>
    <row r="251" spans="1:17" ht="14.4" customHeight="1" x14ac:dyDescent="0.3">
      <c r="A251" s="929" t="s">
        <v>7739</v>
      </c>
      <c r="B251" s="931" t="s">
        <v>7740</v>
      </c>
      <c r="C251" s="931" t="s">
        <v>5547</v>
      </c>
      <c r="D251" s="931" t="s">
        <v>7761</v>
      </c>
      <c r="E251" s="931" t="s">
        <v>7762</v>
      </c>
      <c r="F251" s="941">
        <v>224</v>
      </c>
      <c r="G251" s="941">
        <v>25532</v>
      </c>
      <c r="H251" s="941">
        <v>1</v>
      </c>
      <c r="I251" s="941">
        <v>113.98214285714286</v>
      </c>
      <c r="J251" s="941">
        <v>326</v>
      </c>
      <c r="K251" s="941">
        <v>37816</v>
      </c>
      <c r="L251" s="941">
        <v>1.4811217295942347</v>
      </c>
      <c r="M251" s="941">
        <v>116</v>
      </c>
      <c r="N251" s="941">
        <v>167</v>
      </c>
      <c r="O251" s="941">
        <v>19539</v>
      </c>
      <c r="P251" s="932">
        <v>0.76527494908350302</v>
      </c>
      <c r="Q251" s="942">
        <v>117</v>
      </c>
    </row>
    <row r="252" spans="1:17" ht="14.4" customHeight="1" x14ac:dyDescent="0.3">
      <c r="A252" s="929" t="s">
        <v>7739</v>
      </c>
      <c r="B252" s="931" t="s">
        <v>7740</v>
      </c>
      <c r="C252" s="931" t="s">
        <v>5547</v>
      </c>
      <c r="D252" s="931" t="s">
        <v>7763</v>
      </c>
      <c r="E252" s="931" t="s">
        <v>7764</v>
      </c>
      <c r="F252" s="941">
        <v>91</v>
      </c>
      <c r="G252" s="941">
        <v>7678</v>
      </c>
      <c r="H252" s="941">
        <v>1</v>
      </c>
      <c r="I252" s="941">
        <v>84.373626373626379</v>
      </c>
      <c r="J252" s="941">
        <v>86</v>
      </c>
      <c r="K252" s="941">
        <v>7310</v>
      </c>
      <c r="L252" s="941">
        <v>0.95207085178431883</v>
      </c>
      <c r="M252" s="941">
        <v>85</v>
      </c>
      <c r="N252" s="941">
        <v>48</v>
      </c>
      <c r="O252" s="941">
        <v>4368</v>
      </c>
      <c r="P252" s="932">
        <v>0.56889815056004167</v>
      </c>
      <c r="Q252" s="942">
        <v>91</v>
      </c>
    </row>
    <row r="253" spans="1:17" ht="14.4" customHeight="1" x14ac:dyDescent="0.3">
      <c r="A253" s="929" t="s">
        <v>7739</v>
      </c>
      <c r="B253" s="931" t="s">
        <v>7740</v>
      </c>
      <c r="C253" s="931" t="s">
        <v>5547</v>
      </c>
      <c r="D253" s="931" t="s">
        <v>7765</v>
      </c>
      <c r="E253" s="931" t="s">
        <v>7766</v>
      </c>
      <c r="F253" s="941"/>
      <c r="G253" s="941"/>
      <c r="H253" s="941"/>
      <c r="I253" s="941"/>
      <c r="J253" s="941">
        <v>2</v>
      </c>
      <c r="K253" s="941">
        <v>196</v>
      </c>
      <c r="L253" s="941"/>
      <c r="M253" s="941">
        <v>98</v>
      </c>
      <c r="N253" s="941"/>
      <c r="O253" s="941"/>
      <c r="P253" s="932"/>
      <c r="Q253" s="942"/>
    </row>
    <row r="254" spans="1:17" ht="14.4" customHeight="1" x14ac:dyDescent="0.3">
      <c r="A254" s="929" t="s">
        <v>7739</v>
      </c>
      <c r="B254" s="931" t="s">
        <v>7740</v>
      </c>
      <c r="C254" s="931" t="s">
        <v>5547</v>
      </c>
      <c r="D254" s="931" t="s">
        <v>7767</v>
      </c>
      <c r="E254" s="931" t="s">
        <v>7768</v>
      </c>
      <c r="F254" s="941">
        <v>31</v>
      </c>
      <c r="G254" s="941">
        <v>651</v>
      </c>
      <c r="H254" s="941">
        <v>1</v>
      </c>
      <c r="I254" s="941">
        <v>21</v>
      </c>
      <c r="J254" s="941">
        <v>27</v>
      </c>
      <c r="K254" s="941">
        <v>567</v>
      </c>
      <c r="L254" s="941">
        <v>0.87096774193548387</v>
      </c>
      <c r="M254" s="941">
        <v>21</v>
      </c>
      <c r="N254" s="941">
        <v>7</v>
      </c>
      <c r="O254" s="941">
        <v>147</v>
      </c>
      <c r="P254" s="932">
        <v>0.22580645161290322</v>
      </c>
      <c r="Q254" s="942">
        <v>21</v>
      </c>
    </row>
    <row r="255" spans="1:17" ht="14.4" customHeight="1" x14ac:dyDescent="0.3">
      <c r="A255" s="929" t="s">
        <v>7739</v>
      </c>
      <c r="B255" s="931" t="s">
        <v>7740</v>
      </c>
      <c r="C255" s="931" t="s">
        <v>5547</v>
      </c>
      <c r="D255" s="931" t="s">
        <v>7769</v>
      </c>
      <c r="E255" s="931" t="s">
        <v>7770</v>
      </c>
      <c r="F255" s="941">
        <v>5</v>
      </c>
      <c r="G255" s="941">
        <v>2430</v>
      </c>
      <c r="H255" s="941">
        <v>1</v>
      </c>
      <c r="I255" s="941">
        <v>486</v>
      </c>
      <c r="J255" s="941">
        <v>5</v>
      </c>
      <c r="K255" s="941">
        <v>2435</v>
      </c>
      <c r="L255" s="941">
        <v>1.0020576131687242</v>
      </c>
      <c r="M255" s="941">
        <v>487</v>
      </c>
      <c r="N255" s="941">
        <v>27</v>
      </c>
      <c r="O255" s="941">
        <v>13176</v>
      </c>
      <c r="P255" s="932">
        <v>5.4222222222222225</v>
      </c>
      <c r="Q255" s="942">
        <v>488</v>
      </c>
    </row>
    <row r="256" spans="1:17" ht="14.4" customHeight="1" x14ac:dyDescent="0.3">
      <c r="A256" s="929" t="s">
        <v>7739</v>
      </c>
      <c r="B256" s="931" t="s">
        <v>7740</v>
      </c>
      <c r="C256" s="931" t="s">
        <v>5547</v>
      </c>
      <c r="D256" s="931" t="s">
        <v>7771</v>
      </c>
      <c r="E256" s="931" t="s">
        <v>7772</v>
      </c>
      <c r="F256" s="941">
        <v>51</v>
      </c>
      <c r="G256" s="941">
        <v>2068</v>
      </c>
      <c r="H256" s="941">
        <v>1</v>
      </c>
      <c r="I256" s="941">
        <v>40.549019607843135</v>
      </c>
      <c r="J256" s="941">
        <v>18</v>
      </c>
      <c r="K256" s="941">
        <v>738</v>
      </c>
      <c r="L256" s="941">
        <v>0.35686653771760157</v>
      </c>
      <c r="M256" s="941">
        <v>41</v>
      </c>
      <c r="N256" s="941">
        <v>30</v>
      </c>
      <c r="O256" s="941">
        <v>1230</v>
      </c>
      <c r="P256" s="932">
        <v>0.59477756286266925</v>
      </c>
      <c r="Q256" s="942">
        <v>41</v>
      </c>
    </row>
    <row r="257" spans="1:17" ht="14.4" customHeight="1" x14ac:dyDescent="0.3">
      <c r="A257" s="929" t="s">
        <v>7739</v>
      </c>
      <c r="B257" s="931" t="s">
        <v>7740</v>
      </c>
      <c r="C257" s="931" t="s">
        <v>5547</v>
      </c>
      <c r="D257" s="931" t="s">
        <v>7773</v>
      </c>
      <c r="E257" s="931" t="s">
        <v>7774</v>
      </c>
      <c r="F257" s="941">
        <v>1</v>
      </c>
      <c r="G257" s="941">
        <v>604</v>
      </c>
      <c r="H257" s="941">
        <v>1</v>
      </c>
      <c r="I257" s="941">
        <v>604</v>
      </c>
      <c r="J257" s="941">
        <v>1</v>
      </c>
      <c r="K257" s="941">
        <v>608</v>
      </c>
      <c r="L257" s="941">
        <v>1.0066225165562914</v>
      </c>
      <c r="M257" s="941">
        <v>608</v>
      </c>
      <c r="N257" s="941">
        <v>1</v>
      </c>
      <c r="O257" s="941">
        <v>614</v>
      </c>
      <c r="P257" s="932">
        <v>1.0165562913907285</v>
      </c>
      <c r="Q257" s="942">
        <v>614</v>
      </c>
    </row>
    <row r="258" spans="1:17" ht="14.4" customHeight="1" x14ac:dyDescent="0.3">
      <c r="A258" s="929" t="s">
        <v>7739</v>
      </c>
      <c r="B258" s="931" t="s">
        <v>7740</v>
      </c>
      <c r="C258" s="931" t="s">
        <v>5547</v>
      </c>
      <c r="D258" s="931" t="s">
        <v>7775</v>
      </c>
      <c r="E258" s="931" t="s">
        <v>7776</v>
      </c>
      <c r="F258" s="941"/>
      <c r="G258" s="941"/>
      <c r="H258" s="941"/>
      <c r="I258" s="941"/>
      <c r="J258" s="941"/>
      <c r="K258" s="941"/>
      <c r="L258" s="941"/>
      <c r="M258" s="941"/>
      <c r="N258" s="941">
        <v>1</v>
      </c>
      <c r="O258" s="941">
        <v>30</v>
      </c>
      <c r="P258" s="932"/>
      <c r="Q258" s="942">
        <v>30</v>
      </c>
    </row>
    <row r="259" spans="1:17" ht="14.4" customHeight="1" x14ac:dyDescent="0.3">
      <c r="A259" s="929" t="s">
        <v>7777</v>
      </c>
      <c r="B259" s="931" t="s">
        <v>7532</v>
      </c>
      <c r="C259" s="931" t="s">
        <v>5547</v>
      </c>
      <c r="D259" s="931" t="s">
        <v>7778</v>
      </c>
      <c r="E259" s="931" t="s">
        <v>7779</v>
      </c>
      <c r="F259" s="941"/>
      <c r="G259" s="941"/>
      <c r="H259" s="941"/>
      <c r="I259" s="941"/>
      <c r="J259" s="941">
        <v>1</v>
      </c>
      <c r="K259" s="941">
        <v>167</v>
      </c>
      <c r="L259" s="941"/>
      <c r="M259" s="941">
        <v>167</v>
      </c>
      <c r="N259" s="941">
        <v>3</v>
      </c>
      <c r="O259" s="941">
        <v>504</v>
      </c>
      <c r="P259" s="932"/>
      <c r="Q259" s="942">
        <v>168</v>
      </c>
    </row>
    <row r="260" spans="1:17" ht="14.4" customHeight="1" x14ac:dyDescent="0.3">
      <c r="A260" s="929" t="s">
        <v>7777</v>
      </c>
      <c r="B260" s="931" t="s">
        <v>7532</v>
      </c>
      <c r="C260" s="931" t="s">
        <v>5547</v>
      </c>
      <c r="D260" s="931" t="s">
        <v>7780</v>
      </c>
      <c r="E260" s="931" t="s">
        <v>7781</v>
      </c>
      <c r="F260" s="941"/>
      <c r="G260" s="941"/>
      <c r="H260" s="941"/>
      <c r="I260" s="941"/>
      <c r="J260" s="941"/>
      <c r="K260" s="941"/>
      <c r="L260" s="941"/>
      <c r="M260" s="941"/>
      <c r="N260" s="941">
        <v>3</v>
      </c>
      <c r="O260" s="941">
        <v>522</v>
      </c>
      <c r="P260" s="932"/>
      <c r="Q260" s="942">
        <v>174</v>
      </c>
    </row>
    <row r="261" spans="1:17" ht="14.4" customHeight="1" x14ac:dyDescent="0.3">
      <c r="A261" s="929" t="s">
        <v>7777</v>
      </c>
      <c r="B261" s="931" t="s">
        <v>7532</v>
      </c>
      <c r="C261" s="931" t="s">
        <v>5547</v>
      </c>
      <c r="D261" s="931" t="s">
        <v>7348</v>
      </c>
      <c r="E261" s="931" t="s">
        <v>7349</v>
      </c>
      <c r="F261" s="941"/>
      <c r="G261" s="941"/>
      <c r="H261" s="941"/>
      <c r="I261" s="941"/>
      <c r="J261" s="941">
        <v>3</v>
      </c>
      <c r="K261" s="941">
        <v>1047</v>
      </c>
      <c r="L261" s="941"/>
      <c r="M261" s="941">
        <v>349</v>
      </c>
      <c r="N261" s="941">
        <v>9</v>
      </c>
      <c r="O261" s="941">
        <v>3150</v>
      </c>
      <c r="P261" s="932"/>
      <c r="Q261" s="942">
        <v>350</v>
      </c>
    </row>
    <row r="262" spans="1:17" ht="14.4" customHeight="1" x14ac:dyDescent="0.3">
      <c r="A262" s="929" t="s">
        <v>7777</v>
      </c>
      <c r="B262" s="931" t="s">
        <v>7532</v>
      </c>
      <c r="C262" s="931" t="s">
        <v>5547</v>
      </c>
      <c r="D262" s="931" t="s">
        <v>7782</v>
      </c>
      <c r="E262" s="931" t="s">
        <v>7783</v>
      </c>
      <c r="F262" s="941"/>
      <c r="G262" s="941"/>
      <c r="H262" s="941"/>
      <c r="I262" s="941"/>
      <c r="J262" s="941"/>
      <c r="K262" s="941"/>
      <c r="L262" s="941"/>
      <c r="M262" s="941"/>
      <c r="N262" s="941">
        <v>1</v>
      </c>
      <c r="O262" s="941">
        <v>40</v>
      </c>
      <c r="P262" s="932"/>
      <c r="Q262" s="942">
        <v>40</v>
      </c>
    </row>
    <row r="263" spans="1:17" ht="14.4" customHeight="1" x14ac:dyDescent="0.3">
      <c r="A263" s="929" t="s">
        <v>7777</v>
      </c>
      <c r="B263" s="931" t="s">
        <v>7532</v>
      </c>
      <c r="C263" s="931" t="s">
        <v>5547</v>
      </c>
      <c r="D263" s="931" t="s">
        <v>7784</v>
      </c>
      <c r="E263" s="931" t="s">
        <v>7785</v>
      </c>
      <c r="F263" s="941"/>
      <c r="G263" s="941"/>
      <c r="H263" s="941"/>
      <c r="I263" s="941"/>
      <c r="J263" s="941">
        <v>1</v>
      </c>
      <c r="K263" s="941">
        <v>170</v>
      </c>
      <c r="L263" s="941"/>
      <c r="M263" s="941">
        <v>170</v>
      </c>
      <c r="N263" s="941">
        <v>3</v>
      </c>
      <c r="O263" s="941">
        <v>513</v>
      </c>
      <c r="P263" s="932"/>
      <c r="Q263" s="942">
        <v>171</v>
      </c>
    </row>
    <row r="264" spans="1:17" ht="14.4" customHeight="1" x14ac:dyDescent="0.3">
      <c r="A264" s="929" t="s">
        <v>7777</v>
      </c>
      <c r="B264" s="931" t="s">
        <v>7532</v>
      </c>
      <c r="C264" s="931" t="s">
        <v>5547</v>
      </c>
      <c r="D264" s="931" t="s">
        <v>7786</v>
      </c>
      <c r="E264" s="931" t="s">
        <v>7787</v>
      </c>
      <c r="F264" s="941"/>
      <c r="G264" s="941"/>
      <c r="H264" s="941"/>
      <c r="I264" s="941"/>
      <c r="J264" s="941">
        <v>2</v>
      </c>
      <c r="K264" s="941">
        <v>696</v>
      </c>
      <c r="L264" s="941"/>
      <c r="M264" s="941">
        <v>348</v>
      </c>
      <c r="N264" s="941"/>
      <c r="O264" s="941"/>
      <c r="P264" s="932"/>
      <c r="Q264" s="942"/>
    </row>
    <row r="265" spans="1:17" ht="14.4" customHeight="1" x14ac:dyDescent="0.3">
      <c r="A265" s="929" t="s">
        <v>7777</v>
      </c>
      <c r="B265" s="931" t="s">
        <v>7532</v>
      </c>
      <c r="C265" s="931" t="s">
        <v>5547</v>
      </c>
      <c r="D265" s="931" t="s">
        <v>7788</v>
      </c>
      <c r="E265" s="931" t="s">
        <v>7789</v>
      </c>
      <c r="F265" s="941"/>
      <c r="G265" s="941"/>
      <c r="H265" s="941"/>
      <c r="I265" s="941"/>
      <c r="J265" s="941">
        <v>1</v>
      </c>
      <c r="K265" s="941">
        <v>173</v>
      </c>
      <c r="L265" s="941"/>
      <c r="M265" s="941">
        <v>173</v>
      </c>
      <c r="N265" s="941">
        <v>3</v>
      </c>
      <c r="O265" s="941">
        <v>522</v>
      </c>
      <c r="P265" s="932"/>
      <c r="Q265" s="942">
        <v>174</v>
      </c>
    </row>
    <row r="266" spans="1:17" ht="14.4" customHeight="1" thickBot="1" x14ac:dyDescent="0.35">
      <c r="A266" s="934" t="s">
        <v>7777</v>
      </c>
      <c r="B266" s="936" t="s">
        <v>7532</v>
      </c>
      <c r="C266" s="936" t="s">
        <v>5547</v>
      </c>
      <c r="D266" s="936" t="s">
        <v>7790</v>
      </c>
      <c r="E266" s="936" t="s">
        <v>7791</v>
      </c>
      <c r="F266" s="943"/>
      <c r="G266" s="943"/>
      <c r="H266" s="943"/>
      <c r="I266" s="943"/>
      <c r="J266" s="943"/>
      <c r="K266" s="943"/>
      <c r="L266" s="943"/>
      <c r="M266" s="943"/>
      <c r="N266" s="943">
        <v>3</v>
      </c>
      <c r="O266" s="943">
        <v>504</v>
      </c>
      <c r="P266" s="937"/>
      <c r="Q266" s="944">
        <v>168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312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3888</v>
      </c>
      <c r="D3" s="197">
        <f>SUBTOTAL(9,D6:D1048576)</f>
        <v>3638</v>
      </c>
      <c r="E3" s="197">
        <f>SUBTOTAL(9,E6:E1048576)</f>
        <v>3513</v>
      </c>
      <c r="F3" s="198">
        <f>IF(OR(E3=0,C3=0),"",E3/C3)</f>
        <v>0.90354938271604934</v>
      </c>
      <c r="G3" s="453">
        <f>SUBTOTAL(9,G6:G1048576)</f>
        <v>9438.1855000000014</v>
      </c>
      <c r="H3" s="454">
        <f>SUBTOTAL(9,H6:H1048576)</f>
        <v>9027.2193999999981</v>
      </c>
      <c r="I3" s="454">
        <f>SUBTOTAL(9,I6:I1048576)</f>
        <v>8207.2589999999982</v>
      </c>
      <c r="J3" s="198">
        <f>IF(OR(I3=0,G3=0),"",I3/G3)</f>
        <v>0.86958017513006047</v>
      </c>
      <c r="K3" s="453">
        <f>SUBTOTAL(9,K6:K1048576)</f>
        <v>1514.8600000000001</v>
      </c>
      <c r="L3" s="454">
        <f>SUBTOTAL(9,L6:L1048576)</f>
        <v>1462.74</v>
      </c>
      <c r="M3" s="454">
        <f>SUBTOTAL(9,M6:M1048576)</f>
        <v>1289.1399999999999</v>
      </c>
      <c r="N3" s="199">
        <f>IF(OR(M3=0,E3=0),"",M3/E3)</f>
        <v>0.36696270993452884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45"/>
      <c r="B5" s="946"/>
      <c r="C5" s="953">
        <v>2014</v>
      </c>
      <c r="D5" s="953">
        <v>2015</v>
      </c>
      <c r="E5" s="953">
        <v>2016</v>
      </c>
      <c r="F5" s="954" t="s">
        <v>2</v>
      </c>
      <c r="G5" s="964">
        <v>2014</v>
      </c>
      <c r="H5" s="953">
        <v>2015</v>
      </c>
      <c r="I5" s="953">
        <v>2016</v>
      </c>
      <c r="J5" s="954" t="s">
        <v>2</v>
      </c>
      <c r="K5" s="964">
        <v>2014</v>
      </c>
      <c r="L5" s="953">
        <v>2015</v>
      </c>
      <c r="M5" s="953">
        <v>2016</v>
      </c>
      <c r="N5" s="965" t="s">
        <v>93</v>
      </c>
    </row>
    <row r="6" spans="1:14" ht="14.4" customHeight="1" x14ac:dyDescent="0.3">
      <c r="A6" s="947" t="s">
        <v>6654</v>
      </c>
      <c r="B6" s="950" t="s">
        <v>7793</v>
      </c>
      <c r="C6" s="955">
        <v>3153</v>
      </c>
      <c r="D6" s="956">
        <v>2977</v>
      </c>
      <c r="E6" s="956">
        <v>2897</v>
      </c>
      <c r="F6" s="961">
        <v>0.91880748493498254</v>
      </c>
      <c r="G6" s="955">
        <v>3118.9003000000012</v>
      </c>
      <c r="H6" s="956">
        <v>2934.2748000000006</v>
      </c>
      <c r="I6" s="956">
        <v>2921.3526999999999</v>
      </c>
      <c r="J6" s="961">
        <v>0.93666113661921124</v>
      </c>
      <c r="K6" s="955">
        <v>378.36</v>
      </c>
      <c r="L6" s="956">
        <v>357.24</v>
      </c>
      <c r="M6" s="956">
        <v>347.64</v>
      </c>
      <c r="N6" s="966">
        <v>120</v>
      </c>
    </row>
    <row r="7" spans="1:14" ht="14.4" customHeight="1" x14ac:dyDescent="0.3">
      <c r="A7" s="948" t="s">
        <v>6904</v>
      </c>
      <c r="B7" s="951" t="s">
        <v>7794</v>
      </c>
      <c r="C7" s="957">
        <v>408</v>
      </c>
      <c r="D7" s="958">
        <v>448</v>
      </c>
      <c r="E7" s="958">
        <v>346</v>
      </c>
      <c r="F7" s="962">
        <v>0.84803921568627449</v>
      </c>
      <c r="G7" s="957">
        <v>4368.5784000000012</v>
      </c>
      <c r="H7" s="958">
        <v>4818.2849999999989</v>
      </c>
      <c r="I7" s="958">
        <v>3705.9154999999996</v>
      </c>
      <c r="J7" s="962">
        <v>0.84831154684095833</v>
      </c>
      <c r="K7" s="957">
        <v>816</v>
      </c>
      <c r="L7" s="958">
        <v>896</v>
      </c>
      <c r="M7" s="958">
        <v>692</v>
      </c>
      <c r="N7" s="967">
        <v>2000</v>
      </c>
    </row>
    <row r="8" spans="1:14" ht="14.4" customHeight="1" x14ac:dyDescent="0.3">
      <c r="A8" s="948" t="s">
        <v>6908</v>
      </c>
      <c r="B8" s="951" t="s">
        <v>7794</v>
      </c>
      <c r="C8" s="957">
        <v>314</v>
      </c>
      <c r="D8" s="958">
        <v>206</v>
      </c>
      <c r="E8" s="958">
        <v>229</v>
      </c>
      <c r="F8" s="962">
        <v>0.72929936305732479</v>
      </c>
      <c r="G8" s="957">
        <v>1886.6376</v>
      </c>
      <c r="H8" s="958">
        <v>1239.0655999999997</v>
      </c>
      <c r="I8" s="958">
        <v>1377.9263999999996</v>
      </c>
      <c r="J8" s="962">
        <v>0.73036093418258996</v>
      </c>
      <c r="K8" s="957">
        <v>314</v>
      </c>
      <c r="L8" s="958">
        <v>206</v>
      </c>
      <c r="M8" s="958">
        <v>229</v>
      </c>
      <c r="N8" s="967">
        <v>1000</v>
      </c>
    </row>
    <row r="9" spans="1:14" ht="14.4" customHeight="1" thickBot="1" x14ac:dyDescent="0.35">
      <c r="A9" s="949" t="s">
        <v>6906</v>
      </c>
      <c r="B9" s="952" t="s">
        <v>7794</v>
      </c>
      <c r="C9" s="959">
        <v>13</v>
      </c>
      <c r="D9" s="960">
        <v>7</v>
      </c>
      <c r="E9" s="960">
        <v>41</v>
      </c>
      <c r="F9" s="963">
        <v>3.1538461538461537</v>
      </c>
      <c r="G9" s="959">
        <v>64.069200000000009</v>
      </c>
      <c r="H9" s="960">
        <v>35.594000000000001</v>
      </c>
      <c r="I9" s="960">
        <v>202.06440000000001</v>
      </c>
      <c r="J9" s="963">
        <v>3.1538461538461533</v>
      </c>
      <c r="K9" s="959">
        <v>6.5</v>
      </c>
      <c r="L9" s="960">
        <v>3.5</v>
      </c>
      <c r="M9" s="960">
        <v>20.5</v>
      </c>
      <c r="N9" s="968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2016-07-27T14:16:10Z</dcterms:modified>
</cp:coreProperties>
</file>